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9040" windowHeight="16440" tabRatio="500" activeTab="1"/>
  </bookViews>
  <sheets>
    <sheet name="DADOS" sheetId="1" r:id="rId1"/>
    <sheet name="MED" sheetId="2" r:id="rId2"/>
    <sheet name="Extras" sheetId="3" r:id="rId3"/>
  </sheets>
  <definedNames>
    <definedName name="_xlnm.Print_Area" localSheetId="1">MED!$A$1:$M$103</definedName>
    <definedName name="_xlnm.Print_Titles" localSheetId="1">MED!$1:$22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683417071" val="1062" rev="124" revOS="4" revMin="124" revMax="0"/>
      <pm:docPrefs xmlns:pm="smNativeData" id="1683417071" fixedDigits="0" showNotice="1" showFrameBounds="1" autoChart="1" recalcOnPrint="1" recalcOnCopy="1" finalRounding="1" compatTextArt="1" tab="567" useDefinedPrintRange="1" printArea="currentSheet"/>
      <pm:compatibility xmlns:pm="smNativeData" id="1683417071" overlapCells="1"/>
      <pm:defCurrency xmlns:pm="smNativeData" id="1683417071"/>
      <pm:pdfExportOpt xmlns:pm="smNativeData" pagesRangeIndex="2" pagesSelectionIndex="0" customRangeInfo="1-1" qualityIndex="0" embedFonts="2" useJpegs="0" useSubsetFonts="1" useAlpha="1" relativeLinks="0" taggedPdf="1" pane="0" zoom="0" zoomScale="100" layout="0" includeDoc="0" viewFlags="0" openViewer="1" jpegQuality="90" flags="252" exportWsNames="1" name="D:\Trabalho\IFRN Caicó\Crono 3.pdf"/>
    </ext>
  </extLst>
</workbook>
</file>

<file path=xl/calcChain.xml><?xml version="1.0" encoding="utf-8"?>
<calcChain xmlns="http://schemas.openxmlformats.org/spreadsheetml/2006/main">
  <c r="T86" i="2"/>
  <c r="S44"/>
  <c r="S43"/>
  <c r="U27"/>
  <c r="J100"/>
  <c r="J97"/>
  <c r="H97"/>
  <c r="I97" s="1"/>
  <c r="J96"/>
  <c r="H96"/>
  <c r="I96" s="1"/>
  <c r="J94"/>
  <c r="H94"/>
  <c r="I94" s="1"/>
  <c r="J93"/>
  <c r="H93"/>
  <c r="I93" s="1"/>
  <c r="J92"/>
  <c r="J91" s="1"/>
  <c r="H92"/>
  <c r="I92" s="1"/>
  <c r="H87"/>
  <c r="I87" s="1"/>
  <c r="J87"/>
  <c r="K87" s="1"/>
  <c r="H88"/>
  <c r="I88" s="1"/>
  <c r="J88"/>
  <c r="K88" s="1"/>
  <c r="H89"/>
  <c r="I89" s="1"/>
  <c r="J89"/>
  <c r="K89"/>
  <c r="H90"/>
  <c r="I90" s="1"/>
  <c r="J90"/>
  <c r="K90" s="1"/>
  <c r="J86"/>
  <c r="K86" s="1"/>
  <c r="H86"/>
  <c r="I86" s="1"/>
  <c r="I91"/>
  <c r="H81"/>
  <c r="I81" s="1"/>
  <c r="J81"/>
  <c r="K81" s="1"/>
  <c r="H82"/>
  <c r="I82" s="1"/>
  <c r="J82"/>
  <c r="K82" s="1"/>
  <c r="H83"/>
  <c r="I83" s="1"/>
  <c r="J83"/>
  <c r="H84"/>
  <c r="I84" s="1"/>
  <c r="J84"/>
  <c r="K84" s="1"/>
  <c r="J80"/>
  <c r="H80"/>
  <c r="I80" s="1"/>
  <c r="J79"/>
  <c r="K79" s="1"/>
  <c r="H79"/>
  <c r="I79" s="1"/>
  <c r="J78"/>
  <c r="K78" s="1"/>
  <c r="H78"/>
  <c r="I78" s="1"/>
  <c r="H56"/>
  <c r="I56" s="1"/>
  <c r="J56"/>
  <c r="K56" s="1"/>
  <c r="H57"/>
  <c r="I57" s="1"/>
  <c r="J57"/>
  <c r="K57" s="1"/>
  <c r="H58"/>
  <c r="I58" s="1"/>
  <c r="J58"/>
  <c r="H59"/>
  <c r="I59" s="1"/>
  <c r="J59"/>
  <c r="K59" s="1"/>
  <c r="H60"/>
  <c r="I60" s="1"/>
  <c r="J60"/>
  <c r="K60" s="1"/>
  <c r="H61"/>
  <c r="I61" s="1"/>
  <c r="J61"/>
  <c r="K61" s="1"/>
  <c r="H62"/>
  <c r="I62" s="1"/>
  <c r="J62"/>
  <c r="H63"/>
  <c r="I63" s="1"/>
  <c r="J63"/>
  <c r="H64"/>
  <c r="I64" s="1"/>
  <c r="J64"/>
  <c r="K64" s="1"/>
  <c r="H65"/>
  <c r="I65" s="1"/>
  <c r="J65"/>
  <c r="K65" s="1"/>
  <c r="H66"/>
  <c r="I66" s="1"/>
  <c r="J66"/>
  <c r="L66" s="1"/>
  <c r="H67"/>
  <c r="I67" s="1"/>
  <c r="J67"/>
  <c r="K67" s="1"/>
  <c r="H68"/>
  <c r="I68" s="1"/>
  <c r="J68"/>
  <c r="K68" s="1"/>
  <c r="H69"/>
  <c r="I69" s="1"/>
  <c r="J69"/>
  <c r="K69" s="1"/>
  <c r="H70"/>
  <c r="I70" s="1"/>
  <c r="J70"/>
  <c r="K70" s="1"/>
  <c r="H71"/>
  <c r="I71" s="1"/>
  <c r="J71"/>
  <c r="K71" s="1"/>
  <c r="H72"/>
  <c r="I72" s="1"/>
  <c r="J72"/>
  <c r="K72" s="1"/>
  <c r="H73"/>
  <c r="I73" s="1"/>
  <c r="J73"/>
  <c r="K73" s="1"/>
  <c r="H74"/>
  <c r="I74" s="1"/>
  <c r="J74"/>
  <c r="K74" s="1"/>
  <c r="H75"/>
  <c r="I75" s="1"/>
  <c r="J75"/>
  <c r="K75" s="1"/>
  <c r="H76"/>
  <c r="I76" s="1"/>
  <c r="J76"/>
  <c r="K76" s="1"/>
  <c r="J55"/>
  <c r="H55"/>
  <c r="I55" s="1"/>
  <c r="J54"/>
  <c r="H54"/>
  <c r="I54" s="1"/>
  <c r="J53"/>
  <c r="H53"/>
  <c r="I53" s="1"/>
  <c r="J52"/>
  <c r="H52"/>
  <c r="I52" s="1"/>
  <c r="H46"/>
  <c r="I46" s="1"/>
  <c r="J46"/>
  <c r="K46" s="1"/>
  <c r="H47"/>
  <c r="I47" s="1"/>
  <c r="J47"/>
  <c r="K47" s="1"/>
  <c r="H48"/>
  <c r="I48" s="1"/>
  <c r="J48"/>
  <c r="K48" s="1"/>
  <c r="H49"/>
  <c r="I49" s="1"/>
  <c r="J49"/>
  <c r="K49" s="1"/>
  <c r="H50"/>
  <c r="I50" s="1"/>
  <c r="J50"/>
  <c r="K50" s="1"/>
  <c r="J45"/>
  <c r="H45"/>
  <c r="I45" s="1"/>
  <c r="J44"/>
  <c r="H44"/>
  <c r="I44" s="1"/>
  <c r="J43"/>
  <c r="H43"/>
  <c r="I43" s="1"/>
  <c r="H28"/>
  <c r="I28" s="1"/>
  <c r="J28"/>
  <c r="K28" s="1"/>
  <c r="H29"/>
  <c r="I29" s="1"/>
  <c r="J29"/>
  <c r="H30"/>
  <c r="I30" s="1"/>
  <c r="J30"/>
  <c r="H31"/>
  <c r="I31" s="1"/>
  <c r="J31"/>
  <c r="K31" s="1"/>
  <c r="H32"/>
  <c r="I32" s="1"/>
  <c r="J32"/>
  <c r="K32" s="1"/>
  <c r="H33"/>
  <c r="J33"/>
  <c r="K33" s="1"/>
  <c r="H34"/>
  <c r="I34" s="1"/>
  <c r="J34"/>
  <c r="K34" s="1"/>
  <c r="H35"/>
  <c r="I35" s="1"/>
  <c r="J35"/>
  <c r="H36"/>
  <c r="I36" s="1"/>
  <c r="J36"/>
  <c r="K36" s="1"/>
  <c r="H37"/>
  <c r="I37" s="1"/>
  <c r="J37"/>
  <c r="K37" s="1"/>
  <c r="H38"/>
  <c r="I38" s="1"/>
  <c r="J38"/>
  <c r="H39"/>
  <c r="I39" s="1"/>
  <c r="J39"/>
  <c r="K39" s="1"/>
  <c r="H40"/>
  <c r="I40" s="1"/>
  <c r="J40"/>
  <c r="H41"/>
  <c r="J41"/>
  <c r="K41" s="1"/>
  <c r="J27"/>
  <c r="H27"/>
  <c r="I27" s="1"/>
  <c r="J25"/>
  <c r="H25"/>
  <c r="I25" s="1"/>
  <c r="H95"/>
  <c r="I95" s="1"/>
  <c r="H85"/>
  <c r="I85" s="1"/>
  <c r="H77"/>
  <c r="I77" s="1"/>
  <c r="H51"/>
  <c r="I51" s="1"/>
  <c r="H42"/>
  <c r="I42" s="1"/>
  <c r="H26"/>
  <c r="I26" s="1"/>
  <c r="J24"/>
  <c r="H24"/>
  <c r="I24" s="1"/>
  <c r="A15"/>
  <c r="A13"/>
  <c r="L10"/>
  <c r="A9"/>
  <c r="A8"/>
  <c r="L63" l="1"/>
  <c r="M63" s="1"/>
  <c r="L62"/>
  <c r="M62" s="1"/>
  <c r="L89"/>
  <c r="L38"/>
  <c r="M38" s="1"/>
  <c r="L30"/>
  <c r="M30" s="1"/>
  <c r="L35"/>
  <c r="L88"/>
  <c r="M88" s="1"/>
  <c r="L82"/>
  <c r="M82" s="1"/>
  <c r="K96"/>
  <c r="L96"/>
  <c r="M96" s="1"/>
  <c r="K97"/>
  <c r="L97"/>
  <c r="M97" s="1"/>
  <c r="K93"/>
  <c r="L93"/>
  <c r="M93" s="1"/>
  <c r="K92"/>
  <c r="L92"/>
  <c r="M92" s="1"/>
  <c r="K94"/>
  <c r="L94"/>
  <c r="M94" s="1"/>
  <c r="L90"/>
  <c r="M90" s="1"/>
  <c r="L87"/>
  <c r="M87" s="1"/>
  <c r="M89"/>
  <c r="L86"/>
  <c r="M86" s="1"/>
  <c r="L84"/>
  <c r="M84" s="1"/>
  <c r="L46"/>
  <c r="M46" s="1"/>
  <c r="J23"/>
  <c r="L31"/>
  <c r="L58"/>
  <c r="M58" s="1"/>
  <c r="K63"/>
  <c r="K35"/>
  <c r="L33"/>
  <c r="M31"/>
  <c r="L73"/>
  <c r="M73" s="1"/>
  <c r="K62"/>
  <c r="L29"/>
  <c r="M29" s="1"/>
  <c r="L71"/>
  <c r="M71" s="1"/>
  <c r="L40"/>
  <c r="L76"/>
  <c r="L65"/>
  <c r="M65" s="1"/>
  <c r="K40"/>
  <c r="K66"/>
  <c r="L43"/>
  <c r="M43" s="1"/>
  <c r="M35"/>
  <c r="L34"/>
  <c r="M34" s="1"/>
  <c r="L74"/>
  <c r="M74" s="1"/>
  <c r="L64"/>
  <c r="M64" s="1"/>
  <c r="L49"/>
  <c r="M49" s="1"/>
  <c r="L37"/>
  <c r="M37" s="1"/>
  <c r="K29"/>
  <c r="K58"/>
  <c r="J85"/>
  <c r="L41"/>
  <c r="M41" s="1"/>
  <c r="L32"/>
  <c r="M32" s="1"/>
  <c r="L48"/>
  <c r="M48" s="1"/>
  <c r="L72"/>
  <c r="M72" s="1"/>
  <c r="L57"/>
  <c r="M57" s="1"/>
  <c r="L83"/>
  <c r="M83" s="1"/>
  <c r="K83"/>
  <c r="L81"/>
  <c r="M81" s="1"/>
  <c r="L78"/>
  <c r="M78" s="1"/>
  <c r="L79"/>
  <c r="M79" s="1"/>
  <c r="K80"/>
  <c r="L80"/>
  <c r="M80" s="1"/>
  <c r="L68"/>
  <c r="M68" s="1"/>
  <c r="L60"/>
  <c r="M60" s="1"/>
  <c r="L70"/>
  <c r="M70" s="1"/>
  <c r="L75"/>
  <c r="M75" s="1"/>
  <c r="L67"/>
  <c r="M67" s="1"/>
  <c r="L59"/>
  <c r="M59" s="1"/>
  <c r="L56"/>
  <c r="M56" s="1"/>
  <c r="L69"/>
  <c r="M69" s="1"/>
  <c r="L61"/>
  <c r="M61" s="1"/>
  <c r="M66"/>
  <c r="L53"/>
  <c r="M53" s="1"/>
  <c r="K53"/>
  <c r="K54"/>
  <c r="L54"/>
  <c r="M54" s="1"/>
  <c r="K52"/>
  <c r="L52"/>
  <c r="M52" s="1"/>
  <c r="K55"/>
  <c r="L55"/>
  <c r="M55" s="1"/>
  <c r="L50"/>
  <c r="M50" s="1"/>
  <c r="L47"/>
  <c r="M47" s="1"/>
  <c r="K43"/>
  <c r="K44"/>
  <c r="L44"/>
  <c r="M44" s="1"/>
  <c r="K45"/>
  <c r="L45"/>
  <c r="M45" s="1"/>
  <c r="I41"/>
  <c r="K38"/>
  <c r="I33"/>
  <c r="K30"/>
  <c r="L39"/>
  <c r="M39" s="1"/>
  <c r="L36"/>
  <c r="M36" s="1"/>
  <c r="L28"/>
  <c r="M28" s="1"/>
  <c r="M33"/>
  <c r="K27"/>
  <c r="L27"/>
  <c r="M27" s="1"/>
  <c r="K25"/>
  <c r="L25"/>
  <c r="M25" s="1"/>
  <c r="J77"/>
  <c r="L24"/>
  <c r="L23" s="1"/>
  <c r="K24"/>
  <c r="K23" s="1"/>
  <c r="J51"/>
  <c r="J95"/>
  <c r="J42"/>
  <c r="J26"/>
  <c r="K91" l="1"/>
  <c r="M40"/>
  <c r="M76"/>
  <c r="K95"/>
  <c r="L91"/>
  <c r="L77"/>
  <c r="M91"/>
  <c r="M85"/>
  <c r="L85"/>
  <c r="K85"/>
  <c r="L14"/>
  <c r="L95"/>
  <c r="M24"/>
  <c r="M23" s="1"/>
  <c r="K77"/>
  <c r="K51"/>
  <c r="K42"/>
  <c r="L51"/>
  <c r="K26"/>
  <c r="L26"/>
  <c r="L42"/>
  <c r="K100" l="1"/>
  <c r="L15" s="1"/>
  <c r="L100"/>
  <c r="L16" s="1"/>
  <c r="M95"/>
  <c r="M42"/>
  <c r="M51"/>
  <c r="M26"/>
  <c r="M77"/>
  <c r="M100" l="1"/>
  <c r="L17" s="1"/>
</calcChain>
</file>

<file path=xl/sharedStrings.xml><?xml version="1.0" encoding="utf-8"?>
<sst xmlns="http://schemas.openxmlformats.org/spreadsheetml/2006/main" count="282" uniqueCount="211">
  <si>
    <t>Informações da Obra</t>
  </si>
  <si>
    <t>Contratante</t>
  </si>
  <si>
    <t>CNPJ</t>
  </si>
  <si>
    <t>Contratada</t>
  </si>
  <si>
    <r>
      <rPr>
        <sz val="10"/>
        <rFont val="Arial"/>
        <family val="2"/>
      </rPr>
      <t>CONSTRUTORA</t>
    </r>
    <r>
      <rPr>
        <sz val="11"/>
        <rFont val="Arial"/>
        <family val="2"/>
      </rPr>
      <t>: ACC CONSTRUÇÕES EIRELI</t>
    </r>
  </si>
  <si>
    <t>CNPJ: 15.195.707/0001-78</t>
  </si>
  <si>
    <t>Obra</t>
  </si>
  <si>
    <t>Local da Obra</t>
  </si>
  <si>
    <t>Natal/RN</t>
  </si>
  <si>
    <t>Responsavel Técnico da Obra</t>
  </si>
  <si>
    <t>WILLAME TERTO VALCÁCIO</t>
  </si>
  <si>
    <t>Responsavel Técnico da Fiscalização</t>
  </si>
  <si>
    <t>DATA :</t>
  </si>
  <si>
    <t>LOCAL:</t>
  </si>
  <si>
    <t>Valor do Contrato   =</t>
  </si>
  <si>
    <t>Valor da Medição   =</t>
  </si>
  <si>
    <t>Valor Acumulado   =</t>
  </si>
  <si>
    <t>Saldo do Contrato    =</t>
  </si>
  <si>
    <t>BOLETIM DE MEDIÇÃO DE SERVIÇOS</t>
  </si>
  <si>
    <t>ITEM</t>
  </si>
  <si>
    <t>DISCRIMINAÇÃO DOS SERVIÇOS</t>
  </si>
  <si>
    <t>UNID</t>
  </si>
  <si>
    <t>PREÇO</t>
  </si>
  <si>
    <t>QUANTIDADES</t>
  </si>
  <si>
    <t>PREÇOS - R$</t>
  </si>
  <si>
    <t>UNITÁRIO</t>
  </si>
  <si>
    <t>CONTRATO</t>
  </si>
  <si>
    <t>MEDIÇÃO</t>
  </si>
  <si>
    <t>AC ANTERIOR</t>
  </si>
  <si>
    <t>ACUMULADA</t>
  </si>
  <si>
    <t>SALDO</t>
  </si>
  <si>
    <t>ACUMULADO</t>
  </si>
  <si>
    <t xml:space="preserve"> 1 </t>
  </si>
  <si>
    <t xml:space="preserve"> 2 </t>
  </si>
  <si>
    <t xml:space="preserve"> 2.1 </t>
  </si>
  <si>
    <t>m²</t>
  </si>
  <si>
    <t xml:space="preserve"> 2.2 </t>
  </si>
  <si>
    <t xml:space="preserve"> 2.3 </t>
  </si>
  <si>
    <t xml:space="preserve"> 2.4 </t>
  </si>
  <si>
    <t xml:space="preserve"> 2.5 </t>
  </si>
  <si>
    <t xml:space="preserve"> 2.6 </t>
  </si>
  <si>
    <t>M</t>
  </si>
  <si>
    <t xml:space="preserve"> 2.7 </t>
  </si>
  <si>
    <t>UN</t>
  </si>
  <si>
    <t xml:space="preserve"> 2.8 </t>
  </si>
  <si>
    <t xml:space="preserve"> 2.9 </t>
  </si>
  <si>
    <t xml:space="preserve"> 2.10 </t>
  </si>
  <si>
    <t xml:space="preserve"> 2.11 </t>
  </si>
  <si>
    <t xml:space="preserve"> 3 </t>
  </si>
  <si>
    <t xml:space="preserve"> 3.1 </t>
  </si>
  <si>
    <t>m³</t>
  </si>
  <si>
    <t xml:space="preserve"> 3.2 </t>
  </si>
  <si>
    <t xml:space="preserve"> 3.3 </t>
  </si>
  <si>
    <t xml:space="preserve"> 3.4 </t>
  </si>
  <si>
    <t xml:space="preserve"> 3.5 </t>
  </si>
  <si>
    <t xml:space="preserve"> 4 </t>
  </si>
  <si>
    <t xml:space="preserve"> 4.1 </t>
  </si>
  <si>
    <t xml:space="preserve"> 4.2 </t>
  </si>
  <si>
    <t xml:space="preserve"> 4.3 </t>
  </si>
  <si>
    <t xml:space="preserve"> 4.4 </t>
  </si>
  <si>
    <t xml:space="preserve"> 4.5 </t>
  </si>
  <si>
    <t xml:space="preserve"> 4.6 </t>
  </si>
  <si>
    <t xml:space="preserve"> 4.7 </t>
  </si>
  <si>
    <t xml:space="preserve"> 4.8 </t>
  </si>
  <si>
    <t xml:space="preserve"> 4.9 </t>
  </si>
  <si>
    <t xml:space="preserve"> 4.10 </t>
  </si>
  <si>
    <t xml:space="preserve"> 4.11 </t>
  </si>
  <si>
    <t xml:space="preserve"> 5 </t>
  </si>
  <si>
    <t xml:space="preserve"> 5.1 </t>
  </si>
  <si>
    <t xml:space="preserve"> 5.2 </t>
  </si>
  <si>
    <t xml:space="preserve"> 5.3 </t>
  </si>
  <si>
    <t xml:space="preserve"> 5.4 </t>
  </si>
  <si>
    <t xml:space="preserve"> 5.5 </t>
  </si>
  <si>
    <t xml:space="preserve"> 5.6 </t>
  </si>
  <si>
    <t xml:space="preserve"> 5.7 </t>
  </si>
  <si>
    <t xml:space="preserve"> 6 </t>
  </si>
  <si>
    <t xml:space="preserve"> 6.1 </t>
  </si>
  <si>
    <t xml:space="preserve"> 7 </t>
  </si>
  <si>
    <t xml:space="preserve"> 7.1 </t>
  </si>
  <si>
    <t xml:space="preserve"> 7.2 </t>
  </si>
  <si>
    <t xml:space="preserve"> 7.3 </t>
  </si>
  <si>
    <t xml:space="preserve"> 8 </t>
  </si>
  <si>
    <t xml:space="preserve"> 8.1 </t>
  </si>
  <si>
    <t xml:space="preserve"> 8.2 </t>
  </si>
  <si>
    <t>REVESTIMENTOS</t>
  </si>
  <si>
    <t>PINTURA</t>
  </si>
  <si>
    <t>Total</t>
  </si>
  <si>
    <t>OBRA: TCE: Reforma e Adequação do Pavimento Térreo e Sexto Andar da sede do TCE/RN</t>
  </si>
  <si>
    <t>ORGÃO: TRIBUNAL DE CONTAS DO ESTADO DO RIO GRANDE DO NORTE</t>
  </si>
  <si>
    <t>CNPJ: 12.978.037/0001-78</t>
  </si>
  <si>
    <t xml:space="preserve"> 1.2 </t>
  </si>
  <si>
    <t xml:space="preserve"> 2.12 </t>
  </si>
  <si>
    <t xml:space="preserve"> 2.13 </t>
  </si>
  <si>
    <t xml:space="preserve"> 2.14 </t>
  </si>
  <si>
    <t xml:space="preserve"> 3.6 </t>
  </si>
  <si>
    <t xml:space="preserve"> 4.12 </t>
  </si>
  <si>
    <t xml:space="preserve"> 4.13 </t>
  </si>
  <si>
    <t xml:space="preserve"> 4.14 </t>
  </si>
  <si>
    <t xml:space="preserve"> 4.15 </t>
  </si>
  <si>
    <t xml:space="preserve"> 4.16 </t>
  </si>
  <si>
    <t xml:space="preserve"> 4.17 </t>
  </si>
  <si>
    <t xml:space="preserve"> 4.18 </t>
  </si>
  <si>
    <t xml:space="preserve"> 4.19 </t>
  </si>
  <si>
    <t xml:space="preserve"> 4.20 </t>
  </si>
  <si>
    <t xml:space="preserve"> 4.21 </t>
  </si>
  <si>
    <t xml:space="preserve"> 4.22 </t>
  </si>
  <si>
    <t xml:space="preserve"> 4.23 </t>
  </si>
  <si>
    <t xml:space="preserve"> 4.24 </t>
  </si>
  <si>
    <t xml:space="preserve"> 6.2 </t>
  </si>
  <si>
    <t xml:space="preserve"> 6.3 </t>
  </si>
  <si>
    <t xml:space="preserve"> 6.4 </t>
  </si>
  <si>
    <t xml:space="preserve"> 6.5 </t>
  </si>
  <si>
    <t>SERVIÇOS GERAIS E PRELIMINARES</t>
  </si>
  <si>
    <t>ADMINISTRAÇÃO LOCAL DA OBRA</t>
  </si>
  <si>
    <t>ART - ANOTAÇÃO DE RESPONSABILIDADE TÉCNICA PARA OBRA OU SERVIÇO ACIMA DE R$ 15.000,00, (CREA). REF. 2020</t>
  </si>
  <si>
    <t>TX</t>
  </si>
  <si>
    <t>DEMOLIÇÕES E RETIRADAS</t>
  </si>
  <si>
    <t>DEMOLIÇÃO DE REVESTIMENTO CERÂMICO, DE FORMA MANUAL, SEM REAPROVEITAMENTO</t>
  </si>
  <si>
    <t>REMOÇÃO DE DIVISÓRIAS PAINEL CELULAR COM REAPROVEITAMENTO</t>
  </si>
  <si>
    <t>REMOÇÃO DE CHAPAS E PERFIS DE DRYWALL, DE FORMA MANUAL, SEM REAPROVEITAMENTO</t>
  </si>
  <si>
    <t>REMOÇÃO DE PORTAS, DE FORMA MANUAL, SEM REAPROVEITAMENTO</t>
  </si>
  <si>
    <t>REMOÇÃO DE TUBULAÇÕES (TUBOS E CONEXÕES) DE ÁGUA FRIA, DE FORMA MANUAL, SEM REAPROVEITAMENTO</t>
  </si>
  <si>
    <t>REMOÇÃO DE LOUÇAS E BANCADAS DE PIA , DE FORMA MANUAL, SEM REAPROVEITAMENTO.</t>
  </si>
  <si>
    <t>REMOÇÃO DE INTERRUPTORES/TOMADAS ELÉTRICAS, DE FORMA MANUAL, SEM REAPROVEITAMENTO</t>
  </si>
  <si>
    <t>REMOÇÃO DE CABOS ELÉTRICOS, DE FORMA MANUAL, SEM REAPROVEITAMENTO</t>
  </si>
  <si>
    <t>REMOÇÃO DE LUMINÁRIAS, DE FORMA MANUAL, SEM REAPROVEITAMENTO</t>
  </si>
  <si>
    <t>DEMOLIÇÃO DE PISO CERÂMICO SOBRE LASTRO DE CONCRETO</t>
  </si>
  <si>
    <t>REMOÇÃO DE PINTURA LÁTEX (RASPAGEM E/OU LIXAMENTO E/OU ESCOVAÇÃO)</t>
  </si>
  <si>
    <t>RETIRADA DE VIDROS C/ REAPROVEITAMENTO</t>
  </si>
  <si>
    <t>RETIRADA DE COIFA INDUSTRIAL</t>
  </si>
  <si>
    <t>UND</t>
  </si>
  <si>
    <t>CARGA MANUAL DE ENTULHO EM CAMINHÃO BASCULANTE</t>
  </si>
  <si>
    <t>TRANSPORTE DE MATERIAL, EXCETO ROCHA EM CAMINHÃO ATÉ 10KM</t>
  </si>
  <si>
    <t>DIVISÓRIAS - ESQUADRIAS</t>
  </si>
  <si>
    <t>PAREDE COM PLACAS DE GESSO ACARTONADO (DRYWALL), PARA USO INTERNO, COM DUAS FACES SIMPLES E ESTRUTURA</t>
  </si>
  <si>
    <t>DIVISÓRIA PAINEL CELULAR, MONTANTE/RODAPÉ SIMPLES, PERFIL EM ALUMÍNIO</t>
  </si>
  <si>
    <t>KIT DE PORTA DE MADEIRA, SEMI-OCA (LEVE OU MÉDIA), PADRÃO MÉDIO, 90X210CM, ESPESSURA DE 3,5CM, ITENS INCLUSOS: DOBRADIÇAS, MONTAGEM E INSTALAÇÃO DO BATENTE, FECHADURA COM EXECUÇÃO DO FURO FORNECIMENTO E INSTALAÇÃO</t>
  </si>
  <si>
    <t>RELOCAÇÃO DE PORTA REAPROVEITADA EM PAREDE DE DRYWALL, INCLUSIVE BATENTE MADEIRA</t>
  </si>
  <si>
    <t>KIT DE PORTA DE MADEIRA, SEMI-OCA (LEVE OU MÉDIA), PADRÃO MÉDIO, 80X210CM, ESPESSURA DE 3,5CM, ITENS INCLUSOS: DOBRADIÇAS, MONTAGEM E INSTALAÇÃO DO BATENTE EM ALUMÍNIO, FECHADURA COM EXECUÇÃO DO FURO FORNECIMENTO E INSTALAÇÃO</t>
  </si>
  <si>
    <t>KIT DE PORTA DE MADEIRA, SEMI-OCA (LEVE OU MÉDIA), PADRÃO MÉDIO, 60X210CM, ESPESSURA DE 3,5CM, ITENS INCLUSOS: DOBRADIÇAS, MONTAGEM E INSTALAÇÃO DO BATENTE EM MADEIRA, FECHADURA COM EXECUÇÃO DO FURO FORNECIMENTO E INSTALAÇÃO</t>
  </si>
  <si>
    <t>KIT DE PORTA DE MADEIRA, SEMI-OCA (LEVE OU MÉDIA), PADRÃO MÉDIO, 80X210CM, ESPESSURA DE 3,5CM, ITENS INCLUSOS: DOBRADIÇAS, MONTAGEM E INSTALAÇÃO DO BATENTE MADEIRA, FECHADURA COM EXECUÇÃO DO FURO FORNECIMENTO E INSTALAÇÃO EM DRYWALL</t>
  </si>
  <si>
    <t>VIDRO TRANSPARENTE LISO 4mm, P/ DIVISÓRIAS EM GERAL FORNECIMENTO E MONTAGEM</t>
  </si>
  <si>
    <t>INSTALAÇÕES ELÉTRICAS / MECÂNICA</t>
  </si>
  <si>
    <t>ELETRODUTO RÍGIDO ROSCÁVEL, PVC, DN 25 MM (3/4"), PARA CIRCUITOS TERMINAIS, INSTALADO EM LAJE - FORNECIMENTO E INSTALAÇÃO</t>
  </si>
  <si>
    <t>CONJUNTO INTERRUPTOR CORRENTE C/1 SEÇÃO</t>
  </si>
  <si>
    <t>CONJUNTO INTERRUPTOR CORRENTE C/2 SEÇÕES</t>
  </si>
  <si>
    <t>FORNECIMENTO E LANÇAMENTO DE CANALETA DUTOTEC DUPLO D, NA COR BEGE COM TAMPA, TERMINAIS, CURVAS, CAIXAS E JUNÇÕES COM CONDUÍTE GARGANTA</t>
  </si>
  <si>
    <t>CABO DE COBRE FLEXÍVEL ISOLADO, 1,5MM², ANTI-CHAMA 0,6/1,0 KV, PARA CIRCUITOS TERMINAIS - FORNECIMENTO E INSTALAÇÃO.</t>
  </si>
  <si>
    <t>CABO DE COBRE FLEXÍVEL ISOLADO, 2,5 MM², ANTI-CHAMA 0,6/1,0 KV, PARA CIRCUITOS TERMINAIS - FORNECIMENTO E INSTALAÇÃO.</t>
  </si>
  <si>
    <t>CABO DE COBRE FLEXÍVEL ISOLADO, 4 MM², ANTI-CHAMA 0,6/1,0 KV, PARA CIRCUITOS TERMINAIS - FORNECIMENTO E INSTALAÇÃO.</t>
  </si>
  <si>
    <t>CABO DE COBRE FLEXÍVEL ISOLADO, 6 MM², ANTI-CHAMA 0,6/1,0 KV, PARA CIRCUITOS TERMINAIS - FORNECIMENTO E INSTALAÇÃO.</t>
  </si>
  <si>
    <t>DUTO PERFURADO - ELETROCALHA CHAPA DE AÇO (38X38)mm</t>
  </si>
  <si>
    <t>m</t>
  </si>
  <si>
    <t>DUTO PERFURADO - ELETROCALHA CHAPA DE AÇO (50X50)mm</t>
  </si>
  <si>
    <t>un</t>
  </si>
  <si>
    <t>DUTO PERFURADO - ELETROCALHA CHAPA DE AÇO (100X50)mm</t>
  </si>
  <si>
    <t>ELETRODUTO RÍGIDO SOLDÁVEL, PVC, DN 25 MM (3/4), APARENTE, INSTALADO EM TETO - FORNECIMENTO E INSTALAÇÃO.</t>
  </si>
  <si>
    <t>CONDULETE EM ALUMINIO FIXADO NO TETO POR MEIO DE FIXADORES OU ABRAÇADEIRAS</t>
  </si>
  <si>
    <t>CAIXA METÁLICA COM DUAS TOMADA 2P+T PARA INSTALAÇÃO APARENTE</t>
  </si>
  <si>
    <t>PONTO DE CORRENTE MONOFÁSICO EMBUTIDO</t>
  </si>
  <si>
    <t>PONTO TOMADA AR CONDICIONADO</t>
  </si>
  <si>
    <t>pt</t>
  </si>
  <si>
    <t>PONTO LUZ EMBUTIDO</t>
  </si>
  <si>
    <t>INSTALAÇÃO DE AR CONDICIONADO SPLIT (EVAPORADORA E CONDENSADORA), HI-WALL (PAREDE), ATÉ 9000 BTU/H</t>
  </si>
  <si>
    <t>INSTALAÇÃO DE AR CONDICIONADO SPLIT (EVAPORADORA E CONDENSADORA), HI-WALL (PAREDE), DE 12000 BTU/H ATÉ 18000 BTU/H</t>
  </si>
  <si>
    <t>INSTALAÇÃO DE AR CONDICIONADO SPLIT (EVAPORADORA E CONDENSADORA), HI-WALL (PAREDE), DE 24000 BTU/H ATÉ 30000 BTU/H</t>
  </si>
  <si>
    <t>INSTALAÇÃO DE AR CONDICIONADO SPLIT (EVAPORADORA E CONDENSADORA), HI-WALL (PAREDE), DE 24000 BTU/H ATÉ 30000 BTU/H. CONDENSADORA NA LAJE TÉCNICA</t>
  </si>
  <si>
    <t>QUADRO DE DISTRIBUIÇÃO DE EMBUTIR, EM CHAPA DE AÇO, PARA ATÉ 18 DISJUNTORES, COM BARRAMENTO, PADRÃO DIN, EXCLUSIVE DISJUNTORES</t>
  </si>
  <si>
    <t>DISJUNTOR MONOPOLAR TIPO DIN, CORRENTE NOMINAL DE 20A A 32A - FORNECIMENTO E INSTALAÇÃO</t>
  </si>
  <si>
    <t>DISJUNTOR TRIPOLAR TIPO DIN, CORRENTE NOMINAL DE 32A - FORNECIMENTO E INSTALAÇÃO</t>
  </si>
  <si>
    <t>FORNECIMENTO E INSTALAÇÃO DE LUMINÁRIA EMBUTIDA COM T8 2x20W LED</t>
  </si>
  <si>
    <t>INSTALAÇÕES TELEFONE E LÓGICA</t>
  </si>
  <si>
    <t>FORNECIMENTO E LANÇAMENTO CABO LAN UTP CAT 6</t>
  </si>
  <si>
    <t>PONTO PARA CABEAMENTO ESTRUTURADO EMBUTIDO, COM ELETRODUTO PVC RÍGIDO Ø 3/4" C/CABO UTP 4 PARES CAT. 6</t>
  </si>
  <si>
    <t>FORNECIMENTO E INSTALAÇÃO DE MINI RACK DE PAREDE 19" X 16U X 450MM</t>
  </si>
  <si>
    <t>FORNECIMENTO E INSTALAÇÃO DE PATCH PANEL COM 24 PORTAS CAT6</t>
  </si>
  <si>
    <t>IDENTIFICAÇÃO E CERTIFICAÇÃO DE REDE DE LÓGICA</t>
  </si>
  <si>
    <t>Patch CORD 1.5m CAT5E</t>
  </si>
  <si>
    <t>Patch CORD 2.5m CAT5E</t>
  </si>
  <si>
    <t>CHAPISCO APLICADO EM ALVENARIAS</t>
  </si>
  <si>
    <t>MASSA ÚNICA, PARA RECEBIMENTO DE PINTURA, EM ARGAMASSA TRAÇO 1:2:8, PREPARO MANUAL, APLICADA MANUALMENTE EM FACES INTERNAS DE PAREDES, ESPESSURA DE 20MM, COM EXECUÇÃO DE TALISCAS</t>
  </si>
  <si>
    <t>PORCELANATO RETIFICADO NATURAL (FOSCO) C/ ARG. CIMENTO E AREIA P/ PISO</t>
  </si>
  <si>
    <t>FORRO EM PLACAS GESSO</t>
  </si>
  <si>
    <t>APLICAÇÃO MANUAL DE PINTURA COM TINTA LÁTEX ACRÍLICA EM PAREDES E TETOS, DUAS DEMAOS</t>
  </si>
  <si>
    <t>APLICAÇÃO E LIXAMENTO DE MASSA LÁTEX EM PAREDES, DUAS DEMÃOS</t>
  </si>
  <si>
    <t>APLICAÇÃO E LIXAMENTO DE MASSA LÁTEX EM TETOS, DUAS DEMÃOS</t>
  </si>
  <si>
    <t>DIVERSOS</t>
  </si>
  <si>
    <t>PROJETO AS BUILT ELÉTRICO E LÓGICA</t>
  </si>
  <si>
    <t>vb</t>
  </si>
  <si>
    <t>LIMPEZA FINAL DA OBRA</t>
  </si>
  <si>
    <t>2,45 * 5,8+2,45*5,8+2,45*4,45+ 2,45* 4,50</t>
  </si>
  <si>
    <t>6,1 * 2,85</t>
  </si>
  <si>
    <t>2ºANDAR</t>
  </si>
  <si>
    <t>7,00 * 2,85+ 3,1*4,45</t>
  </si>
  <si>
    <t>5*0,80 * 2,10</t>
  </si>
  <si>
    <t>7,5*5,8+12,2*4,45+1,9*4,5+ 67,54*0,08</t>
  </si>
  <si>
    <t>1,2*1,2*5</t>
  </si>
  <si>
    <t>05 cacambas</t>
  </si>
  <si>
    <t>10,35 *3 + 17,70*2,30</t>
  </si>
  <si>
    <t>43,75*2,34+ 5,30*2,85+1,05*2,85</t>
  </si>
  <si>
    <t>8*1,20*1,2</t>
  </si>
  <si>
    <t>4,5*2,36+8,85*2,36+1,78*2,15+1,28*2,32+11,76*1,8+3*6+2,3*10,2+3,2*2,3+1,44*2,11</t>
  </si>
  <si>
    <t>5,80*2,60</t>
  </si>
  <si>
    <t>5,80*4,45</t>
  </si>
  <si>
    <t>2,5*1,85</t>
  </si>
  <si>
    <t>EXTRAS</t>
  </si>
  <si>
    <t>demolição de parede</t>
  </si>
  <si>
    <t>demoloção de contra piso</t>
  </si>
  <si>
    <t>DEMOLIÇÃO DE FORRO</t>
  </si>
  <si>
    <t>DEMOLIÇAO DE REBOCO</t>
  </si>
  <si>
    <t>CONTRA PISO</t>
  </si>
</sst>
</file>

<file path=xl/styles.xml><?xml version="1.0" encoding="utf-8"?>
<styleSheet xmlns="http://schemas.openxmlformats.org/spreadsheetml/2006/main">
  <numFmts count="8">
    <numFmt numFmtId="164" formatCode="[$R$-416]\ #,##0.00;\-[$R$-416]\ #,##0.00;"/>
    <numFmt numFmtId="165" formatCode="0.00;\-0.00;"/>
    <numFmt numFmtId="166" formatCode="_R_$\ #,##0.00;[Red]\-_R_$\ #,##0.00"/>
    <numFmt numFmtId="167" formatCode="m/d/yyyy"/>
    <numFmt numFmtId="168" formatCode="[$R$-416]\ #,##0.00"/>
    <numFmt numFmtId="169" formatCode="#,##0.00;\-#,##0.00;"/>
    <numFmt numFmtId="170" formatCode="_(* #,##0.00_);_(* \(#,##0.00\);_(* &quot;-&quot;??_);_(@_)"/>
    <numFmt numFmtId="171" formatCode="&quot;R$&quot;#,##0.00"/>
  </numFmts>
  <fonts count="15"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0"/>
      <color rgb="FF666666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FF0000"/>
      <name val="Times New Roman"/>
      <family val="1"/>
    </font>
    <font>
      <b/>
      <sz val="12"/>
      <color rgb="FF0000FF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0"/>
      <color rgb="FF666666"/>
      <name val="Times New Roman"/>
      <family val="1"/>
    </font>
    <font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/>
      <top/>
      <bottom/>
      <diagonal/>
    </border>
    <border>
      <left style="thin">
        <color rgb="FFCCCCCC"/>
      </left>
      <right style="thin">
        <color rgb="FFCCCCCC"/>
      </right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3" fillId="0" borderId="5" xfId="0" applyFont="1" applyBorder="1"/>
    <xf numFmtId="0" fontId="3" fillId="0" borderId="5" xfId="0" applyFont="1" applyBorder="1" applyAlignment="1">
      <alignment wrapText="1"/>
    </xf>
    <xf numFmtId="0" fontId="6" fillId="0" borderId="0" xfId="0" applyFont="1" applyAlignment="1">
      <alignment horizontal="left"/>
    </xf>
    <xf numFmtId="166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4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6" fontId="7" fillId="0" borderId="0" xfId="0" applyNumberFormat="1" applyFont="1" applyAlignment="1">
      <alignment horizontal="center" vertical="center" wrapText="1"/>
    </xf>
    <xf numFmtId="4" fontId="7" fillId="0" borderId="0" xfId="0" applyNumberFormat="1" applyFont="1" applyAlignment="1">
      <alignment horizontal="left" vertical="center" wrapText="1"/>
    </xf>
    <xf numFmtId="167" fontId="7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0" xfId="0" applyFont="1"/>
    <xf numFmtId="4" fontId="10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4" fontId="10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10" fontId="11" fillId="0" borderId="0" xfId="1" applyNumberFormat="1" applyFont="1" applyAlignment="1">
      <alignment vertical="center" wrapText="1"/>
    </xf>
    <xf numFmtId="166" fontId="10" fillId="0" borderId="0" xfId="0" applyNumberFormat="1" applyFont="1" applyAlignment="1">
      <alignment horizontal="right" vertical="center" wrapText="1"/>
    </xf>
    <xf numFmtId="0" fontId="7" fillId="0" borderId="0" xfId="0" applyFont="1"/>
    <xf numFmtId="0" fontId="11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168" fontId="11" fillId="0" borderId="6" xfId="0" applyNumberFormat="1" applyFont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169" fontId="11" fillId="0" borderId="6" xfId="0" applyNumberFormat="1" applyFont="1" applyBorder="1" applyAlignment="1">
      <alignment horizontal="right" vertical="center" wrapText="1"/>
    </xf>
    <xf numFmtId="164" fontId="11" fillId="0" borderId="6" xfId="0" applyNumberFormat="1" applyFont="1" applyBorder="1" applyAlignment="1">
      <alignment horizontal="right" vertical="center" wrapText="1"/>
    </xf>
    <xf numFmtId="4" fontId="11" fillId="0" borderId="6" xfId="2" applyNumberFormat="1" applyFont="1" applyBorder="1" applyAlignment="1">
      <alignment horizontal="right" vertical="center" wrapText="1"/>
    </xf>
    <xf numFmtId="165" fontId="11" fillId="0" borderId="6" xfId="0" applyNumberFormat="1" applyFont="1" applyBorder="1" applyAlignment="1">
      <alignment horizontal="right" vertical="center" wrapText="1"/>
    </xf>
    <xf numFmtId="0" fontId="7" fillId="0" borderId="6" xfId="0" applyFont="1" applyBorder="1" applyAlignment="1">
      <alignment horizontal="left" vertical="top" wrapText="1"/>
    </xf>
    <xf numFmtId="0" fontId="11" fillId="0" borderId="6" xfId="0" applyFont="1" applyBorder="1" applyAlignment="1">
      <alignment wrapText="1"/>
    </xf>
    <xf numFmtId="2" fontId="11" fillId="0" borderId="6" xfId="2" applyNumberFormat="1" applyFont="1" applyFill="1" applyBorder="1" applyAlignment="1">
      <alignment horizontal="left" vertical="center" wrapText="1"/>
    </xf>
    <xf numFmtId="2" fontId="11" fillId="0" borderId="6" xfId="2" applyNumberFormat="1" applyFont="1" applyFill="1" applyBorder="1" applyAlignment="1">
      <alignment horizontal="center" vertical="center" wrapText="1"/>
    </xf>
    <xf numFmtId="171" fontId="11" fillId="0" borderId="6" xfId="2" applyNumberFormat="1" applyFont="1" applyFill="1" applyBorder="1" applyAlignment="1">
      <alignment horizontal="right" vertical="center" wrapText="1"/>
    </xf>
    <xf numFmtId="4" fontId="11" fillId="0" borderId="6" xfId="2" applyNumberFormat="1" applyFont="1" applyFill="1" applyBorder="1" applyAlignment="1">
      <alignment horizontal="right" vertical="center" wrapText="1"/>
    </xf>
    <xf numFmtId="2" fontId="11" fillId="0" borderId="6" xfId="2" applyNumberFormat="1" applyFont="1" applyBorder="1" applyAlignment="1">
      <alignment horizontal="left" vertical="center" wrapText="1"/>
    </xf>
    <xf numFmtId="2" fontId="11" fillId="0" borderId="6" xfId="2" applyNumberFormat="1" applyFont="1" applyBorder="1" applyAlignment="1">
      <alignment horizontal="center" vertical="center" wrapText="1"/>
    </xf>
    <xf numFmtId="171" fontId="11" fillId="0" borderId="6" xfId="2" applyNumberFormat="1" applyFont="1" applyBorder="1" applyAlignment="1">
      <alignment horizontal="right" vertical="center" wrapText="1"/>
    </xf>
    <xf numFmtId="0" fontId="11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textRotation="90"/>
      <extLst>
        <ext uri="smNativeData">
          <pm:cellMargin xmlns:pm="smNativeData" id="1683417071" l="0" r="0" t="0" b="0" textRotation="3"/>
        </ext>
      </extLst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0" applyFont="1"/>
    <xf numFmtId="0" fontId="11" fillId="0" borderId="6" xfId="0" applyFont="1" applyBorder="1" applyAlignment="1">
      <alignment horizontal="center" wrapText="1"/>
    </xf>
    <xf numFmtId="0" fontId="7" fillId="3" borderId="6" xfId="0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top" wrapText="1"/>
    </xf>
    <xf numFmtId="0" fontId="11" fillId="3" borderId="6" xfId="0" applyFont="1" applyFill="1" applyBorder="1" applyAlignment="1">
      <alignment horizontal="center" vertical="center" wrapText="1"/>
    </xf>
    <xf numFmtId="168" fontId="11" fillId="3" borderId="6" xfId="0" applyNumberFormat="1" applyFont="1" applyFill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right" vertical="center" wrapText="1"/>
    </xf>
    <xf numFmtId="4" fontId="11" fillId="3" borderId="6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right" vertical="center" wrapText="1"/>
    </xf>
    <xf numFmtId="168" fontId="7" fillId="3" borderId="6" xfId="0" applyNumberFormat="1" applyFont="1" applyFill="1" applyBorder="1" applyAlignment="1">
      <alignment horizontal="right" vertical="center" wrapText="1"/>
    </xf>
    <xf numFmtId="4" fontId="7" fillId="3" borderId="6" xfId="0" applyNumberFormat="1" applyFont="1" applyFill="1" applyBorder="1" applyAlignment="1">
      <alignment horizontal="right" vertical="center" wrapText="1"/>
    </xf>
    <xf numFmtId="169" fontId="7" fillId="3" borderId="6" xfId="0" applyNumberFormat="1" applyFont="1" applyFill="1" applyBorder="1" applyAlignment="1">
      <alignment horizontal="right" vertical="center" wrapText="1"/>
    </xf>
    <xf numFmtId="4" fontId="7" fillId="3" borderId="6" xfId="2" applyNumberFormat="1" applyFont="1" applyFill="1" applyBorder="1" applyAlignment="1">
      <alignment horizontal="right" vertical="center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center" vertical="center" wrapText="1"/>
    </xf>
    <xf numFmtId="168" fontId="7" fillId="4" borderId="6" xfId="0" applyNumberFormat="1" applyFont="1" applyFill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vertical="center" wrapText="1"/>
    </xf>
    <xf numFmtId="169" fontId="7" fillId="4" borderId="6" xfId="0" applyNumberFormat="1" applyFont="1" applyFill="1" applyBorder="1" applyAlignment="1">
      <alignment horizontal="right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4" fontId="7" fillId="3" borderId="6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 wrapText="1"/>
    </xf>
    <xf numFmtId="167" fontId="7" fillId="0" borderId="0" xfId="0" applyNumberFormat="1" applyFont="1" applyFill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0" fillId="0" borderId="0" xfId="0" applyFill="1"/>
    <xf numFmtId="0" fontId="11" fillId="0" borderId="0" xfId="0" applyFont="1" applyFill="1"/>
    <xf numFmtId="0" fontId="0" fillId="0" borderId="0" xfId="0" applyFont="1" applyFill="1"/>
    <xf numFmtId="0" fontId="0" fillId="0" borderId="0" xfId="0" applyFont="1"/>
    <xf numFmtId="4" fontId="0" fillId="0" borderId="8" xfId="0" applyNumberFormat="1" applyFont="1" applyFill="1" applyBorder="1" applyAlignment="1">
      <alignment horizontal="right" vertical="top" wrapText="1"/>
    </xf>
    <xf numFmtId="4" fontId="0" fillId="0" borderId="7" xfId="0" applyNumberFormat="1" applyFont="1" applyFill="1" applyBorder="1" applyAlignment="1">
      <alignment horizontal="right" vertical="top" wrapText="1"/>
    </xf>
    <xf numFmtId="4" fontId="0" fillId="0" borderId="0" xfId="0" applyNumberFormat="1" applyFont="1" applyFill="1" applyAlignment="1">
      <alignment horizontal="right" vertical="top" wrapText="1"/>
    </xf>
    <xf numFmtId="0" fontId="0" fillId="0" borderId="7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168" fontId="7" fillId="0" borderId="1" xfId="0" applyNumberFormat="1" applyFont="1" applyBorder="1" applyAlignment="1">
      <alignment horizontal="center" vertical="center" wrapText="1"/>
    </xf>
    <xf numFmtId="168" fontId="10" fillId="0" borderId="1" xfId="0" applyNumberFormat="1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168" fontId="7" fillId="0" borderId="2" xfId="0" applyNumberFormat="1" applyFont="1" applyBorder="1" applyAlignment="1">
      <alignment horizontal="center" vertical="center" wrapText="1"/>
    </xf>
    <xf numFmtId="168" fontId="10" fillId="0" borderId="2" xfId="0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vertical="center" wrapText="1"/>
    </xf>
    <xf numFmtId="4" fontId="10" fillId="3" borderId="6" xfId="0" applyNumberFormat="1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right" vertical="center" wrapText="1"/>
    </xf>
    <xf numFmtId="166" fontId="10" fillId="3" borderId="6" xfId="0" applyNumberFormat="1" applyFont="1" applyFill="1" applyBorder="1" applyAlignment="1">
      <alignment horizontal="right" vertical="center" wrapText="1"/>
    </xf>
    <xf numFmtId="0" fontId="11" fillId="3" borderId="6" xfId="0" applyFont="1" applyFill="1" applyBorder="1"/>
    <xf numFmtId="0" fontId="7" fillId="0" borderId="0" xfId="0" applyFont="1" applyAlignment="1">
      <alignment horizontal="center" vertical="center" wrapText="1"/>
    </xf>
    <xf numFmtId="4" fontId="6" fillId="0" borderId="0" xfId="0" applyNumberFormat="1" applyFont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3">
    <cellStyle name="Normal" xfId="0" builtinId="0" customBuiltin="1"/>
    <cellStyle name="Porcentagem" xfId="1" builtinId="5" customBuiltin="1"/>
    <cellStyle name="Separador de milhares" xfId="2" builtinId="3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683417071" count="1">
        <pm:charStyle name="Normal" fontId="0" Id="1"/>
      </pm:charStyles>
      <pm:colors xmlns:pm="smNativeData" id="1683417071" count="3">
        <pm:color name="Cor 24" rgb="D8ECF6"/>
        <pm:color name="Cor 26" rgb="DFF0D8"/>
        <pm:color name="Cor 30" rgb="F7F3DF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0</xdr:row>
      <xdr:rowOff>118745</xdr:rowOff>
    </xdr:from>
    <xdr:to>
      <xdr:col>1</xdr:col>
      <xdr:colOff>2720975</xdr:colOff>
      <xdr:row>4</xdr:row>
      <xdr:rowOff>154305</xdr:rowOff>
    </xdr:to>
    <xdr:pic>
      <xdr:nvPicPr>
        <xdr:cNvPr id="2" name="Imagem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  <a:extLst>
            <a:ext uri="smNativeData">
              <pm:smNativeData xmlns="" xmlns:pm="smNativeData" val="SMDATA_15_7+dWZBMAAAAlAAAAEQAAAK0AAAAAkAAAAEgAAACQAAAASAAAAAAAAAAAAAAAAAAAAAEAAABQAAAAAAAAAAAA4D8AAAAAAADgPwAAAAAAAOA/AAAAAAAA4D8AAAAAAADgPwAAAAAAAOA/AAAAAAAA4D8AAAAAAADgPwAAAAAAAOA/AAAAAAAA4D8CAAAAjAAAAAAAAAAAAAAA////AAAAAAAAAAAAAAAAAAAAAAAAAAAAAAAAAAAAAAAAAAAAeAAAAAEAAABAAAAAAAAAAAAAAABaAAAAAAAAAAAAAAAAAAAAAAAAAAAAAAAAAAAAAAAAAAAAAAAAAAAAAAAAAAAAAAAAAAAAAAAAAAAAAAAAAAAAAAAAAAAAAAAAAAAAFAAAADwAAAAAAAAAAAAAAAAAAAAPAAAAAQAAACMAAAAjAAAAIwAAAB4AAAAAAAAAZAAAAGQAAAAAAAAAZAAAAGQAAAAVAAAAYAAAAAAAAAAAAAAADwAAACADAAAAAAAAAAAAAAEAAACgMgAAVgcAAKr4//8BAAAAf39/AAEAAABkAAAAAAAAABQAAABAHwAAAAAAACYAAAAAAAAAwOD//wAAAAAmAAAAZAAAABYAAABMAAAAAAAAAAAAAAAEAAAAAAAAAAEAAAB/f38AAAAAACgAAAAoAAAAZAAAAGQAAAAAAAAAzMzMAAAAAABQAAAAUAAAAGQAAABkAAAAAAAAAAcAAAA4AAAAAAAAAAAAAAAAAAAA////AAAAAAAAAAAAAAAAAAAAAAAAAAAAAAAAAAAAAABkAAAAZAAAAAEAAAAjAAAABAAAAGQAAAAXAAAAFAAAAAAAAAAAAAAA/38AAP9/AAAAAAAACQAAAAQAAAAQAAAAHgAAAGgAAAAAAAAAAAAAAAAAAAAAAAAAAAAAABAnAAAQJwAAAAAAAAAAAAAAAAAAAAAAAAAAAAAAAAAAAAAAAAAAAAAUAAAAAAAAAMDA/wAAAAAAZAAAADIAAAAAAAAAZAAAAAAAAAB/f38ACgAAACIAAAAYAAAAAAAAAAAAAAAAAAAAAAAAAAAAAAAAAAAAJAAAACQAAAAAAAAABwAAAAAAAAAAAAAAAAAAAAAAAAAAAAAAAAAAAH9/fwAlAAAAWAAAAAAAAAAAAAAAAAAAAAAAAAAAAAAAAAAAAAAAAAAAAAAAAAAAAAAAAAAAAAAAPwAAAAAAAACghgEAAAAAAAAAAAAAAAAADAAAAAEAAAAAAAAAAAAAAAAAAAAhAAAAMAAAACwAAAAAAAAAAAAAAMgCIwAFAAAAAQAAAJ0DEwInAAAAuwAAABEVAAB5BQAAAQAAAA=="/>
            </a:ext>
          </a:extLst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" y="118745"/>
          <a:ext cx="3424555" cy="889635"/>
        </a:xfrm>
        <a:prstGeom prst="rect">
          <a:avLst/>
        </a:prstGeom>
        <a:noFill/>
        <a:ln w="9525" cap="flat">
          <a:noFill/>
          <a:prstDash val="solid"/>
          <a:headEnd type="none" w="med" len="med"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Arial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6"/>
  <sheetViews>
    <sheetView showGridLines="0" zoomScale="80" workbookViewId="0">
      <selection activeCell="D29" sqref="D29"/>
    </sheetView>
  </sheetViews>
  <sheetFormatPr defaultColWidth="11" defaultRowHeight="14.25"/>
  <cols>
    <col min="1" max="1" width="11" style="1"/>
    <col min="2" max="2" width="22.5703125" style="1" customWidth="1"/>
    <col min="3" max="3" width="11" style="1"/>
    <col min="4" max="4" width="12.28515625" style="1" customWidth="1"/>
    <col min="5" max="16384" width="11" style="1"/>
  </cols>
  <sheetData>
    <row r="3" spans="1:19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>
      <c r="A5" s="2"/>
      <c r="B5" s="2"/>
      <c r="C5" s="2" t="s">
        <v>0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>
      <c r="A7" s="2"/>
      <c r="B7" s="2" t="s">
        <v>1</v>
      </c>
      <c r="C7" s="2" t="s">
        <v>88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19">
      <c r="A8" s="2"/>
      <c r="B8" s="2" t="s">
        <v>2</v>
      </c>
      <c r="C8" s="2" t="s">
        <v>89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19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>
      <c r="A10" s="2"/>
      <c r="B10" s="2" t="s">
        <v>3</v>
      </c>
      <c r="C10" s="2" t="s">
        <v>4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>
      <c r="A11" s="2"/>
      <c r="B11" s="2" t="s">
        <v>2</v>
      </c>
      <c r="C11" s="2" t="s">
        <v>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>
      <c r="A14" s="2"/>
      <c r="B14" s="2" t="s">
        <v>6</v>
      </c>
      <c r="C14" s="2" t="s">
        <v>87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>
      <c r="A18" s="2"/>
      <c r="B18" s="3" t="s">
        <v>7</v>
      </c>
      <c r="C18" s="2" t="s">
        <v>8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>
      <c r="A21" s="2"/>
      <c r="B21" s="2" t="s">
        <v>9</v>
      </c>
      <c r="C21" s="2"/>
      <c r="D21" s="2"/>
      <c r="E21" s="2" t="s">
        <v>10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>
      <c r="A22" s="2"/>
      <c r="B22" s="2" t="s">
        <v>11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</sheetData>
  <pageMargins left="0.78749999999999998" right="0.78749999999999998" top="0.78749999999999998" bottom="0.78749999999999998" header="0.39374999999999999" footer="0.39374999999999999"/>
  <pageSetup paperSize="9" fitToWidth="0" pageOrder="overThenDown"/>
  <extLst>
    <ext uri="smNativeData">
      <pm:sheetPrefs xmlns:pm="smNativeData" day="168341707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V106"/>
  <sheetViews>
    <sheetView tabSelected="1" topLeftCell="A24" zoomScale="85" zoomScaleNormal="85" workbookViewId="0">
      <selection activeCell="M107" sqref="M107"/>
    </sheetView>
  </sheetViews>
  <sheetFormatPr defaultColWidth="8.7109375" defaultRowHeight="15.75"/>
  <cols>
    <col min="1" max="1" width="10.28515625" style="53" customWidth="1"/>
    <col min="2" max="2" width="74.42578125" style="14" customWidth="1"/>
    <col min="3" max="3" width="9" style="53" customWidth="1"/>
    <col min="4" max="4" width="15.28515625" style="54" customWidth="1"/>
    <col min="5" max="5" width="15.7109375" style="54" customWidth="1"/>
    <col min="6" max="9" width="17.7109375" style="54" customWidth="1"/>
    <col min="10" max="13" width="18.7109375" style="54" customWidth="1"/>
    <col min="14" max="14" width="6.140625" style="14" customWidth="1"/>
    <col min="15" max="15" width="11" style="14" customWidth="1"/>
    <col min="16" max="16" width="13" style="86" customWidth="1"/>
    <col min="17" max="17" width="13.7109375" style="14" customWidth="1"/>
    <col min="18" max="256" width="8.85546875" style="14" customWidth="1"/>
    <col min="257" max="16384" width="8.7109375" style="24"/>
  </cols>
  <sheetData>
    <row r="1" spans="1:28" s="14" customFormat="1">
      <c r="A1" s="112"/>
      <c r="B1" s="112"/>
      <c r="C1" s="12"/>
      <c r="D1" s="12"/>
      <c r="E1" s="12"/>
      <c r="F1" s="12"/>
      <c r="G1" s="12"/>
      <c r="H1" s="12"/>
      <c r="I1" s="13"/>
      <c r="J1" s="6"/>
      <c r="K1" s="12"/>
      <c r="L1" s="6"/>
      <c r="M1" s="12"/>
      <c r="N1" s="6"/>
      <c r="O1" s="6"/>
      <c r="P1" s="84"/>
      <c r="Q1" s="12"/>
      <c r="R1" s="12"/>
      <c r="S1" s="12"/>
      <c r="T1" s="12"/>
      <c r="U1" s="12"/>
      <c r="V1" s="12"/>
      <c r="W1" s="12"/>
      <c r="X1" s="12"/>
      <c r="Y1" s="13"/>
      <c r="Z1" s="6"/>
      <c r="AA1" s="6"/>
      <c r="AB1" s="6"/>
    </row>
    <row r="2" spans="1:28" s="14" customFormat="1">
      <c r="A2" s="112"/>
      <c r="B2" s="112"/>
      <c r="C2" s="12"/>
      <c r="D2" s="12"/>
      <c r="E2" s="12"/>
      <c r="F2" s="12"/>
      <c r="G2" s="12"/>
      <c r="H2" s="12"/>
      <c r="I2" s="13"/>
      <c r="J2" s="12"/>
      <c r="K2" s="12"/>
      <c r="L2" s="15"/>
      <c r="M2" s="12"/>
      <c r="N2" s="6"/>
      <c r="O2" s="6"/>
      <c r="P2" s="84"/>
      <c r="Q2" s="12"/>
      <c r="R2" s="12"/>
      <c r="S2" s="12"/>
      <c r="T2" s="12"/>
      <c r="U2" s="12"/>
      <c r="V2" s="12"/>
      <c r="W2" s="12"/>
      <c r="X2" s="12"/>
      <c r="Y2" s="13"/>
      <c r="Z2" s="6"/>
      <c r="AA2" s="6"/>
      <c r="AB2" s="6"/>
    </row>
    <row r="3" spans="1:28" s="14" customFormat="1">
      <c r="A3" s="112"/>
      <c r="B3" s="112"/>
      <c r="C3" s="12"/>
      <c r="D3" s="12"/>
      <c r="E3" s="12"/>
      <c r="F3" s="12"/>
      <c r="G3" s="12"/>
      <c r="H3" s="12"/>
      <c r="I3" s="13"/>
      <c r="J3" s="12"/>
      <c r="K3" s="12"/>
      <c r="L3" s="12"/>
      <c r="M3" s="12"/>
      <c r="N3" s="6"/>
      <c r="O3" s="6"/>
      <c r="P3" s="84"/>
      <c r="Q3" s="12"/>
      <c r="R3" s="12"/>
      <c r="S3" s="12"/>
      <c r="T3" s="12"/>
      <c r="U3" s="12"/>
      <c r="V3" s="12"/>
      <c r="W3" s="12"/>
      <c r="X3" s="12"/>
      <c r="Y3" s="13"/>
      <c r="Z3" s="6"/>
      <c r="AA3" s="6"/>
      <c r="AB3" s="6"/>
    </row>
    <row r="4" spans="1:28" s="14" customFormat="1">
      <c r="A4" s="112"/>
      <c r="B4" s="112"/>
      <c r="C4" s="12"/>
      <c r="D4" s="12"/>
      <c r="E4" s="12"/>
      <c r="F4" s="12"/>
      <c r="G4" s="12"/>
      <c r="H4" s="12"/>
      <c r="I4" s="13"/>
      <c r="J4" s="12"/>
      <c r="K4" s="12"/>
      <c r="L4" s="12"/>
      <c r="M4" s="12"/>
      <c r="N4" s="6"/>
      <c r="O4" s="6"/>
      <c r="P4" s="84"/>
      <c r="R4" s="6"/>
      <c r="S4" s="6"/>
      <c r="T4" s="6"/>
      <c r="U4" s="6"/>
      <c r="V4" s="6"/>
      <c r="X4" s="6"/>
      <c r="Y4" s="6"/>
      <c r="Z4" s="6"/>
      <c r="AA4" s="6"/>
      <c r="AB4" s="6"/>
    </row>
    <row r="5" spans="1:28" s="14" customFormat="1">
      <c r="A5" s="112"/>
      <c r="B5" s="112"/>
      <c r="C5" s="12"/>
      <c r="D5" s="12"/>
      <c r="E5" s="12"/>
      <c r="F5" s="12"/>
      <c r="G5" s="12"/>
      <c r="H5" s="12"/>
      <c r="I5" s="13"/>
      <c r="J5" s="12"/>
      <c r="K5" s="12"/>
      <c r="L5" s="12"/>
      <c r="M5" s="12"/>
      <c r="N5" s="6"/>
      <c r="O5" s="6"/>
      <c r="P5" s="84"/>
      <c r="Q5" s="12"/>
      <c r="R5" s="12"/>
      <c r="S5" s="12"/>
      <c r="T5" s="12"/>
      <c r="U5" s="12"/>
      <c r="V5" s="12"/>
      <c r="W5" s="13"/>
      <c r="X5" s="6"/>
      <c r="Y5" s="6"/>
      <c r="Z5" s="6"/>
      <c r="AA5" s="6"/>
      <c r="AB5" s="6"/>
    </row>
    <row r="6" spans="1:28" s="14" customFormat="1">
      <c r="A6" s="112"/>
      <c r="B6" s="112"/>
      <c r="C6" s="12"/>
      <c r="D6" s="12"/>
      <c r="E6" s="12"/>
      <c r="F6" s="12"/>
      <c r="G6" s="12"/>
      <c r="H6" s="12"/>
      <c r="I6" s="13"/>
      <c r="J6" s="12"/>
      <c r="K6" s="12"/>
      <c r="L6" s="12"/>
      <c r="M6" s="12"/>
      <c r="N6" s="6"/>
      <c r="O6" s="6"/>
      <c r="P6" s="84"/>
      <c r="Q6" s="12"/>
      <c r="R6" s="12"/>
      <c r="S6" s="12"/>
      <c r="T6" s="12"/>
      <c r="U6" s="12"/>
      <c r="V6" s="12"/>
      <c r="W6" s="13"/>
      <c r="X6" s="6"/>
      <c r="Y6" s="6"/>
      <c r="Z6" s="6"/>
      <c r="AA6" s="6"/>
      <c r="AB6" s="6"/>
    </row>
    <row r="7" spans="1:28" s="14" customFormat="1">
      <c r="A7" s="12"/>
      <c r="B7" s="12"/>
      <c r="C7" s="12"/>
      <c r="D7" s="12"/>
      <c r="E7" s="12"/>
      <c r="F7" s="12"/>
      <c r="G7" s="12"/>
      <c r="H7" s="12"/>
      <c r="I7" s="13"/>
      <c r="J7" s="12"/>
      <c r="K7" s="12"/>
      <c r="L7" s="12"/>
      <c r="M7" s="12"/>
      <c r="N7" s="6"/>
      <c r="O7" s="6"/>
      <c r="P7" s="84"/>
      <c r="Q7" s="12"/>
      <c r="R7" s="12"/>
      <c r="S7" s="12"/>
      <c r="T7" s="12"/>
      <c r="U7" s="12"/>
      <c r="V7" s="12"/>
      <c r="W7" s="13"/>
      <c r="X7" s="6"/>
      <c r="Y7" s="6"/>
      <c r="Z7" s="6"/>
      <c r="AA7" s="6"/>
      <c r="AB7" s="6"/>
    </row>
    <row r="8" spans="1:28" s="14" customFormat="1">
      <c r="A8" s="113" t="str">
        <f>DADOS!C10</f>
        <v>CONSTRUTORA: ACC CONSTRUÇÕES EIRELI</v>
      </c>
      <c r="B8" s="1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6"/>
      <c r="O8" s="16"/>
      <c r="P8" s="85"/>
      <c r="Q8" s="12"/>
      <c r="R8" s="12"/>
      <c r="S8" s="12"/>
      <c r="T8" s="12"/>
      <c r="U8" s="12"/>
      <c r="V8" s="12"/>
      <c r="W8" s="13"/>
      <c r="X8" s="16"/>
      <c r="Y8" s="18"/>
      <c r="Z8" s="16"/>
      <c r="AA8" s="16"/>
      <c r="AB8" s="17"/>
    </row>
    <row r="9" spans="1:28">
      <c r="A9" s="4" t="str">
        <f>DADOS!C11</f>
        <v>CNPJ: 15.195.707/0001-78</v>
      </c>
      <c r="B9" s="58"/>
      <c r="C9" s="19"/>
      <c r="D9" s="20"/>
      <c r="E9" s="21"/>
      <c r="F9" s="12"/>
      <c r="G9" s="12"/>
      <c r="H9" s="22"/>
      <c r="I9" s="22"/>
      <c r="J9" s="6"/>
      <c r="K9" s="8" t="s">
        <v>12</v>
      </c>
      <c r="L9" s="23"/>
      <c r="M9" s="5"/>
    </row>
    <row r="10" spans="1:28">
      <c r="A10" s="22"/>
      <c r="B10" s="6"/>
      <c r="C10" s="6"/>
      <c r="D10" s="20"/>
      <c r="E10" s="6"/>
      <c r="F10" s="6"/>
      <c r="G10" s="6"/>
      <c r="H10" s="22"/>
      <c r="I10" s="22"/>
      <c r="J10" s="6"/>
      <c r="K10" s="8" t="s">
        <v>13</v>
      </c>
      <c r="L10" s="25" t="str">
        <f>DADOS!C18</f>
        <v>Natal/RN</v>
      </c>
      <c r="M10" s="5"/>
    </row>
    <row r="11" spans="1:28">
      <c r="A11" s="26"/>
      <c r="B11" s="6"/>
      <c r="C11" s="6"/>
      <c r="D11" s="6"/>
      <c r="E11" s="6"/>
      <c r="F11" s="6"/>
      <c r="G11" s="6"/>
      <c r="H11" s="25"/>
      <c r="I11" s="27"/>
      <c r="J11" s="6"/>
      <c r="K11" s="8"/>
      <c r="L11" s="8"/>
      <c r="M11" s="5"/>
    </row>
    <row r="12" spans="1:28">
      <c r="A12" s="28"/>
      <c r="B12" s="6"/>
      <c r="C12" s="12"/>
      <c r="D12" s="29"/>
      <c r="E12" s="20"/>
      <c r="F12" s="25"/>
      <c r="G12" s="25"/>
      <c r="H12" s="25"/>
      <c r="I12" s="27"/>
      <c r="J12" s="6"/>
      <c r="K12" s="8"/>
      <c r="L12" s="8"/>
      <c r="M12" s="5"/>
      <c r="N12" s="30"/>
    </row>
    <row r="13" spans="1:28" ht="18.75">
      <c r="A13" s="7" t="str">
        <f>DADOS!C7</f>
        <v>ORGÃO: TRIBUNAL DE CONTAS DO ESTADO DO RIO GRANDE DO NORTE</v>
      </c>
      <c r="B13" s="59"/>
      <c r="C13" s="59"/>
      <c r="D13" s="59"/>
      <c r="E13" s="22"/>
      <c r="F13" s="22"/>
      <c r="G13" s="22"/>
      <c r="H13" s="25"/>
      <c r="I13" s="27"/>
      <c r="J13" s="6"/>
      <c r="K13" s="8"/>
      <c r="L13" s="8"/>
      <c r="M13" s="31"/>
      <c r="N13" s="30"/>
    </row>
    <row r="14" spans="1:28" ht="18.75">
      <c r="A14" s="7"/>
      <c r="B14" s="59"/>
      <c r="C14" s="59"/>
      <c r="D14" s="59"/>
      <c r="E14" s="22"/>
      <c r="F14" s="22"/>
      <c r="G14" s="22"/>
      <c r="H14" s="25"/>
      <c r="I14" s="27"/>
      <c r="J14" s="100" t="s">
        <v>14</v>
      </c>
      <c r="K14" s="100"/>
      <c r="L14" s="101">
        <f>J100</f>
        <v>123999.99799999999</v>
      </c>
      <c r="M14" s="102"/>
      <c r="N14" s="30"/>
    </row>
    <row r="15" spans="1:28" ht="18.75">
      <c r="A15" s="7" t="str">
        <f>DADOS!C14</f>
        <v>OBRA: TCE: Reforma e Adequação do Pavimento Térreo e Sexto Andar da sede do TCE/RN</v>
      </c>
      <c r="B15" s="11"/>
      <c r="C15" s="9"/>
      <c r="D15" s="10"/>
      <c r="E15" s="20"/>
      <c r="F15" s="25"/>
      <c r="G15" s="25"/>
      <c r="H15" s="25"/>
      <c r="I15" s="27"/>
      <c r="J15" s="100" t="s">
        <v>15</v>
      </c>
      <c r="K15" s="100"/>
      <c r="L15" s="101">
        <f>K100</f>
        <v>22312.117000000002</v>
      </c>
      <c r="M15" s="102"/>
      <c r="N15" s="30"/>
    </row>
    <row r="16" spans="1:28">
      <c r="A16" s="26"/>
      <c r="B16" s="32"/>
      <c r="C16" s="12"/>
      <c r="D16" s="29"/>
      <c r="E16" s="20"/>
      <c r="F16" s="25"/>
      <c r="G16" s="25"/>
      <c r="H16" s="25"/>
      <c r="I16" s="27"/>
      <c r="J16" s="100" t="s">
        <v>16</v>
      </c>
      <c r="K16" s="100"/>
      <c r="L16" s="101">
        <f>L100</f>
        <v>48768.028000000006</v>
      </c>
      <c r="M16" s="102"/>
      <c r="N16" s="30"/>
    </row>
    <row r="17" spans="1:23">
      <c r="A17" s="32"/>
      <c r="B17" s="32"/>
      <c r="C17" s="12"/>
      <c r="D17" s="29"/>
      <c r="E17" s="20"/>
      <c r="F17" s="25"/>
      <c r="G17" s="25"/>
      <c r="H17" s="25"/>
      <c r="I17" s="27"/>
      <c r="J17" s="103" t="s">
        <v>17</v>
      </c>
      <c r="K17" s="103"/>
      <c r="L17" s="104">
        <f>M100</f>
        <v>75231.970000000016</v>
      </c>
      <c r="M17" s="105"/>
      <c r="N17" s="30"/>
    </row>
    <row r="18" spans="1:23">
      <c r="A18" s="98" t="s">
        <v>18</v>
      </c>
      <c r="B18" s="98"/>
      <c r="C18" s="98"/>
      <c r="D18" s="98"/>
      <c r="E18" s="98"/>
      <c r="F18" s="98"/>
      <c r="G18" s="99"/>
      <c r="H18" s="106"/>
      <c r="I18" s="107"/>
      <c r="J18" s="108"/>
      <c r="K18" s="108"/>
      <c r="L18" s="109"/>
      <c r="M18" s="110"/>
      <c r="N18" s="30"/>
    </row>
    <row r="19" spans="1:23">
      <c r="A19" s="98"/>
      <c r="B19" s="98"/>
      <c r="C19" s="98"/>
      <c r="D19" s="98"/>
      <c r="E19" s="98"/>
      <c r="F19" s="98"/>
      <c r="G19" s="99"/>
      <c r="H19" s="106"/>
      <c r="I19" s="107"/>
      <c r="J19" s="108"/>
      <c r="K19" s="108"/>
      <c r="L19" s="109"/>
      <c r="M19" s="110"/>
      <c r="N19" s="30"/>
    </row>
    <row r="20" spans="1:23">
      <c r="A20" s="98"/>
      <c r="B20" s="98"/>
      <c r="C20" s="98"/>
      <c r="D20" s="98"/>
      <c r="E20" s="98"/>
      <c r="F20" s="98"/>
      <c r="G20" s="99"/>
      <c r="H20" s="111"/>
      <c r="I20" s="111"/>
      <c r="J20" s="111"/>
      <c r="K20" s="111"/>
      <c r="L20" s="111"/>
      <c r="M20" s="111"/>
      <c r="N20" s="30"/>
    </row>
    <row r="21" spans="1:23" ht="19.5" customHeight="1">
      <c r="A21" s="98" t="s">
        <v>19</v>
      </c>
      <c r="B21" s="98" t="s">
        <v>20</v>
      </c>
      <c r="C21" s="98" t="s">
        <v>21</v>
      </c>
      <c r="D21" s="61" t="s">
        <v>22</v>
      </c>
      <c r="E21" s="98" t="s">
        <v>23</v>
      </c>
      <c r="F21" s="98"/>
      <c r="G21" s="98"/>
      <c r="H21" s="98"/>
      <c r="I21" s="99"/>
      <c r="J21" s="98" t="s">
        <v>24</v>
      </c>
      <c r="K21" s="98"/>
      <c r="L21" s="98"/>
      <c r="M21" s="98"/>
    </row>
    <row r="22" spans="1:23" ht="20.25" customHeight="1">
      <c r="A22" s="98"/>
      <c r="B22" s="98"/>
      <c r="C22" s="98"/>
      <c r="D22" s="61" t="s">
        <v>25</v>
      </c>
      <c r="E22" s="61" t="s">
        <v>26</v>
      </c>
      <c r="F22" s="61" t="s">
        <v>27</v>
      </c>
      <c r="G22" s="61" t="s">
        <v>28</v>
      </c>
      <c r="H22" s="61" t="s">
        <v>29</v>
      </c>
      <c r="I22" s="62" t="s">
        <v>30</v>
      </c>
      <c r="J22" s="61" t="s">
        <v>26</v>
      </c>
      <c r="K22" s="61" t="s">
        <v>27</v>
      </c>
      <c r="L22" s="61" t="s">
        <v>31</v>
      </c>
      <c r="M22" s="61" t="s">
        <v>30</v>
      </c>
    </row>
    <row r="23" spans="1:23">
      <c r="A23" s="65" t="s">
        <v>32</v>
      </c>
      <c r="B23" s="64" t="s">
        <v>112</v>
      </c>
      <c r="C23" s="66"/>
      <c r="D23" s="67"/>
      <c r="E23" s="68"/>
      <c r="F23" s="66"/>
      <c r="G23" s="66"/>
      <c r="H23" s="66"/>
      <c r="I23" s="69"/>
      <c r="J23" s="70">
        <f>SUM(J24:J25)</f>
        <v>11862.019999999999</v>
      </c>
      <c r="K23" s="70">
        <f t="shared" ref="K23:M23" si="0">SUM(K24:K25)</f>
        <v>3463.9649999999997</v>
      </c>
      <c r="L23" s="70">
        <f t="shared" si="0"/>
        <v>7243.4</v>
      </c>
      <c r="M23" s="70">
        <f t="shared" si="0"/>
        <v>4618.62</v>
      </c>
      <c r="P23" s="89"/>
      <c r="Q23" s="90"/>
      <c r="R23" s="90"/>
      <c r="S23" s="90"/>
      <c r="T23" s="90"/>
      <c r="U23" s="90"/>
      <c r="V23" s="90"/>
      <c r="W23" s="90"/>
    </row>
    <row r="24" spans="1:23">
      <c r="A24" s="33" t="s">
        <v>90</v>
      </c>
      <c r="B24" s="34" t="s">
        <v>113</v>
      </c>
      <c r="C24" s="35" t="s">
        <v>43</v>
      </c>
      <c r="D24" s="36">
        <v>11546.55</v>
      </c>
      <c r="E24" s="37">
        <v>1</v>
      </c>
      <c r="F24" s="37">
        <v>0.3</v>
      </c>
      <c r="G24" s="38">
        <v>0.3</v>
      </c>
      <c r="H24" s="38">
        <f t="shared" ref="H24:H80" si="1">F24+G24</f>
        <v>0.6</v>
      </c>
      <c r="I24" s="38">
        <f t="shared" ref="I24:I80" si="2">E24-H24</f>
        <v>0.4</v>
      </c>
      <c r="J24" s="39">
        <f>D24*E24</f>
        <v>11546.55</v>
      </c>
      <c r="K24" s="39">
        <f>(J24/E24)*F24</f>
        <v>3463.9649999999997</v>
      </c>
      <c r="L24" s="39">
        <f>(J24/E24)*H24</f>
        <v>6927.9299999999994</v>
      </c>
      <c r="M24" s="39">
        <f>J24-L24</f>
        <v>4618.62</v>
      </c>
      <c r="P24" s="89"/>
      <c r="Q24" s="90"/>
      <c r="R24" s="90"/>
      <c r="S24" s="90"/>
      <c r="T24" s="90"/>
      <c r="U24" s="90"/>
      <c r="V24" s="90"/>
      <c r="W24" s="90"/>
    </row>
    <row r="25" spans="1:23" ht="31.5">
      <c r="A25" s="33" t="s">
        <v>90</v>
      </c>
      <c r="B25" s="34" t="s">
        <v>114</v>
      </c>
      <c r="C25" s="35" t="s">
        <v>115</v>
      </c>
      <c r="D25" s="36">
        <v>315.47000000000003</v>
      </c>
      <c r="E25" s="37">
        <v>1</v>
      </c>
      <c r="F25" s="37"/>
      <c r="G25" s="38">
        <v>1</v>
      </c>
      <c r="H25" s="38">
        <f t="shared" ref="H25" si="3">F25+G25</f>
        <v>1</v>
      </c>
      <c r="I25" s="38">
        <f t="shared" ref="I25" si="4">E25-H25</f>
        <v>0</v>
      </c>
      <c r="J25" s="39">
        <f>D25*E25</f>
        <v>315.47000000000003</v>
      </c>
      <c r="K25" s="39">
        <f>(J25/E25)*F25</f>
        <v>0</v>
      </c>
      <c r="L25" s="39">
        <f>(J25/E25)*H25</f>
        <v>315.47000000000003</v>
      </c>
      <c r="M25" s="39">
        <f>J25-L25</f>
        <v>0</v>
      </c>
      <c r="P25" s="89"/>
      <c r="Q25" s="90"/>
      <c r="R25" s="90"/>
      <c r="S25" s="90"/>
      <c r="T25" s="90"/>
      <c r="U25" s="90"/>
      <c r="V25" s="90"/>
      <c r="W25" s="90"/>
    </row>
    <row r="26" spans="1:23">
      <c r="A26" s="65" t="s">
        <v>33</v>
      </c>
      <c r="B26" s="64" t="s">
        <v>116</v>
      </c>
      <c r="C26" s="61"/>
      <c r="D26" s="71"/>
      <c r="E26" s="72"/>
      <c r="F26" s="72"/>
      <c r="G26" s="73">
        <v>0</v>
      </c>
      <c r="H26" s="73">
        <f t="shared" si="1"/>
        <v>0</v>
      </c>
      <c r="I26" s="73">
        <f t="shared" si="2"/>
        <v>0</v>
      </c>
      <c r="J26" s="70">
        <f>SUM(J27:J41)</f>
        <v>6787.2359999999999</v>
      </c>
      <c r="K26" s="70">
        <f>SUM(K27:K41)</f>
        <v>215.89999999999998</v>
      </c>
      <c r="L26" s="70">
        <f>SUM(L27:L41)</f>
        <v>6787.2359999999999</v>
      </c>
      <c r="M26" s="70">
        <f>SUM(M27:M41)</f>
        <v>0</v>
      </c>
      <c r="P26" s="89"/>
      <c r="Q26" s="90"/>
      <c r="R26" s="90"/>
      <c r="S26" s="90"/>
      <c r="T26" s="90"/>
      <c r="U26" s="90"/>
      <c r="V26" s="90"/>
      <c r="W26" s="90"/>
    </row>
    <row r="27" spans="1:23" ht="31.5">
      <c r="A27" s="33" t="s">
        <v>34</v>
      </c>
      <c r="B27" s="34" t="s">
        <v>117</v>
      </c>
      <c r="C27" s="35" t="s">
        <v>35</v>
      </c>
      <c r="D27" s="36">
        <v>21.41</v>
      </c>
      <c r="E27" s="37">
        <v>55</v>
      </c>
      <c r="F27" s="37"/>
      <c r="G27" s="38">
        <v>55</v>
      </c>
      <c r="H27" s="38">
        <f t="shared" ref="H27" si="5">F27+G27</f>
        <v>55</v>
      </c>
      <c r="I27" s="38">
        <f t="shared" ref="I27" si="6">E27-H27</f>
        <v>0</v>
      </c>
      <c r="J27" s="39">
        <f>D27*E27</f>
        <v>1177.55</v>
      </c>
      <c r="K27" s="39">
        <f>(J27/E27)*F27</f>
        <v>0</v>
      </c>
      <c r="L27" s="39">
        <f>(J27/E27)*H27</f>
        <v>1177.55</v>
      </c>
      <c r="M27" s="39">
        <f>J27-L27</f>
        <v>0</v>
      </c>
      <c r="P27" s="96" t="s">
        <v>190</v>
      </c>
      <c r="Q27" s="97"/>
      <c r="R27" s="97"/>
      <c r="S27" s="97"/>
      <c r="T27" s="90"/>
      <c r="U27" s="96">
        <f>2.45 * 5.8+2.45*5.8+2.45*4.45+ 2.45* 4.5</f>
        <v>50.347500000000004</v>
      </c>
      <c r="V27" s="97"/>
      <c r="W27" s="97"/>
    </row>
    <row r="28" spans="1:23" ht="31.5">
      <c r="A28" s="33" t="s">
        <v>34</v>
      </c>
      <c r="B28" s="34" t="s">
        <v>118</v>
      </c>
      <c r="C28" s="35" t="s">
        <v>35</v>
      </c>
      <c r="D28" s="36">
        <v>21.29</v>
      </c>
      <c r="E28" s="37">
        <v>26</v>
      </c>
      <c r="F28" s="37"/>
      <c r="G28" s="38">
        <v>26</v>
      </c>
      <c r="H28" s="38">
        <f t="shared" ref="H28:H41" si="7">F28+G28</f>
        <v>26</v>
      </c>
      <c r="I28" s="38">
        <f t="shared" ref="I28:I41" si="8">E28-H28</f>
        <v>0</v>
      </c>
      <c r="J28" s="39">
        <f t="shared" ref="J28:J41" si="9">D28*E28</f>
        <v>553.54</v>
      </c>
      <c r="K28" s="39">
        <f t="shared" ref="K28:K41" si="10">(J28/E28)*F28</f>
        <v>0</v>
      </c>
      <c r="L28" s="39">
        <f t="shared" ref="L28:L41" si="11">(J28/E28)*H28</f>
        <v>553.54</v>
      </c>
      <c r="M28" s="39">
        <f t="shared" ref="M28:M41" si="12">J28-L28</f>
        <v>0</v>
      </c>
      <c r="P28" s="96" t="s">
        <v>191</v>
      </c>
      <c r="Q28" s="97"/>
      <c r="R28" s="97"/>
      <c r="S28" s="90" t="s">
        <v>192</v>
      </c>
      <c r="T28" s="90"/>
      <c r="U28" s="90"/>
      <c r="V28" s="90"/>
      <c r="W28" s="90"/>
    </row>
    <row r="29" spans="1:23" ht="31.5">
      <c r="A29" s="33" t="s">
        <v>36</v>
      </c>
      <c r="B29" s="34" t="s">
        <v>119</v>
      </c>
      <c r="C29" s="35" t="s">
        <v>35</v>
      </c>
      <c r="D29" s="36">
        <v>8.84</v>
      </c>
      <c r="E29" s="37">
        <v>39</v>
      </c>
      <c r="F29" s="37"/>
      <c r="G29" s="38">
        <v>39</v>
      </c>
      <c r="H29" s="38">
        <f t="shared" si="7"/>
        <v>39</v>
      </c>
      <c r="I29" s="38">
        <f t="shared" si="8"/>
        <v>0</v>
      </c>
      <c r="J29" s="39">
        <f t="shared" si="9"/>
        <v>344.76</v>
      </c>
      <c r="K29" s="39">
        <f t="shared" si="10"/>
        <v>0</v>
      </c>
      <c r="L29" s="39">
        <f t="shared" si="11"/>
        <v>344.76</v>
      </c>
      <c r="M29" s="39">
        <f t="shared" si="12"/>
        <v>0</v>
      </c>
      <c r="P29" s="96" t="s">
        <v>193</v>
      </c>
      <c r="Q29" s="97"/>
      <c r="R29" s="97"/>
      <c r="S29" s="90"/>
      <c r="T29" s="90"/>
      <c r="U29" s="90"/>
      <c r="V29" s="90"/>
      <c r="W29" s="90"/>
    </row>
    <row r="30" spans="1:23" ht="31.5">
      <c r="A30" s="33" t="s">
        <v>37</v>
      </c>
      <c r="B30" s="34" t="s">
        <v>120</v>
      </c>
      <c r="C30" s="35" t="s">
        <v>35</v>
      </c>
      <c r="D30" s="36">
        <v>8.6999999999999993</v>
      </c>
      <c r="E30" s="37">
        <v>10.08</v>
      </c>
      <c r="F30" s="37"/>
      <c r="G30" s="38">
        <v>10.08</v>
      </c>
      <c r="H30" s="38">
        <f t="shared" si="7"/>
        <v>10.08</v>
      </c>
      <c r="I30" s="38">
        <f t="shared" si="8"/>
        <v>0</v>
      </c>
      <c r="J30" s="39">
        <f t="shared" si="9"/>
        <v>87.695999999999998</v>
      </c>
      <c r="K30" s="39">
        <f t="shared" si="10"/>
        <v>0</v>
      </c>
      <c r="L30" s="39">
        <f t="shared" si="11"/>
        <v>87.695999999999998</v>
      </c>
      <c r="M30" s="39">
        <f t="shared" si="12"/>
        <v>0</v>
      </c>
      <c r="P30" s="96" t="s">
        <v>194</v>
      </c>
      <c r="Q30" s="97"/>
      <c r="R30" s="97"/>
      <c r="S30" s="90"/>
      <c r="T30" s="90"/>
      <c r="U30" s="90"/>
      <c r="V30" s="90"/>
      <c r="W30" s="90"/>
    </row>
    <row r="31" spans="1:23" ht="31.5">
      <c r="A31" s="33" t="s">
        <v>38</v>
      </c>
      <c r="B31" s="34" t="s">
        <v>121</v>
      </c>
      <c r="C31" s="35" t="s">
        <v>41</v>
      </c>
      <c r="D31" s="36">
        <v>0.44000000000000006</v>
      </c>
      <c r="E31" s="37">
        <v>50</v>
      </c>
      <c r="F31" s="37"/>
      <c r="G31" s="38">
        <v>50</v>
      </c>
      <c r="H31" s="38">
        <f t="shared" si="7"/>
        <v>50</v>
      </c>
      <c r="I31" s="38">
        <f t="shared" si="8"/>
        <v>0</v>
      </c>
      <c r="J31" s="39">
        <f t="shared" si="9"/>
        <v>22.000000000000004</v>
      </c>
      <c r="K31" s="39">
        <f t="shared" si="10"/>
        <v>0</v>
      </c>
      <c r="L31" s="39">
        <f t="shared" si="11"/>
        <v>22.000000000000004</v>
      </c>
      <c r="M31" s="39">
        <f t="shared" si="12"/>
        <v>0</v>
      </c>
      <c r="P31" s="91">
        <v>50</v>
      </c>
      <c r="Q31" s="90"/>
      <c r="R31" s="90"/>
      <c r="S31" s="90"/>
      <c r="T31" s="90"/>
      <c r="U31" s="90"/>
      <c r="V31" s="90"/>
      <c r="W31" s="90"/>
    </row>
    <row r="32" spans="1:23" ht="31.5">
      <c r="A32" s="33" t="s">
        <v>39</v>
      </c>
      <c r="B32" s="34" t="s">
        <v>122</v>
      </c>
      <c r="C32" s="35" t="s">
        <v>35</v>
      </c>
      <c r="D32" s="36">
        <v>21.41</v>
      </c>
      <c r="E32" s="37">
        <v>7</v>
      </c>
      <c r="F32" s="37"/>
      <c r="G32" s="38">
        <v>7</v>
      </c>
      <c r="H32" s="38">
        <f t="shared" si="7"/>
        <v>7</v>
      </c>
      <c r="I32" s="38">
        <f t="shared" si="8"/>
        <v>0</v>
      </c>
      <c r="J32" s="39">
        <f t="shared" si="9"/>
        <v>149.87</v>
      </c>
      <c r="K32" s="39">
        <f t="shared" si="10"/>
        <v>0</v>
      </c>
      <c r="L32" s="39">
        <f t="shared" si="11"/>
        <v>149.87</v>
      </c>
      <c r="M32" s="39">
        <f t="shared" si="12"/>
        <v>0</v>
      </c>
      <c r="P32" s="91">
        <v>7</v>
      </c>
      <c r="Q32" s="90"/>
      <c r="R32" s="90"/>
      <c r="S32" s="90"/>
      <c r="T32" s="90"/>
      <c r="U32" s="90"/>
      <c r="V32" s="90"/>
      <c r="W32" s="90"/>
    </row>
    <row r="33" spans="1:23" ht="31.5">
      <c r="A33" s="33" t="s">
        <v>40</v>
      </c>
      <c r="B33" s="34" t="s">
        <v>123</v>
      </c>
      <c r="C33" s="35" t="s">
        <v>43</v>
      </c>
      <c r="D33" s="36">
        <v>0.65</v>
      </c>
      <c r="E33" s="37">
        <v>15</v>
      </c>
      <c r="F33" s="37"/>
      <c r="G33" s="38">
        <v>15</v>
      </c>
      <c r="H33" s="38">
        <f t="shared" si="7"/>
        <v>15</v>
      </c>
      <c r="I33" s="38">
        <f t="shared" si="8"/>
        <v>0</v>
      </c>
      <c r="J33" s="39">
        <f t="shared" si="9"/>
        <v>9.75</v>
      </c>
      <c r="K33" s="39">
        <f t="shared" si="10"/>
        <v>0</v>
      </c>
      <c r="L33" s="39">
        <f t="shared" si="11"/>
        <v>9.75</v>
      </c>
      <c r="M33" s="39">
        <f t="shared" si="12"/>
        <v>0</v>
      </c>
      <c r="P33" s="91">
        <v>15</v>
      </c>
      <c r="Q33" s="90"/>
      <c r="R33" s="90"/>
      <c r="S33" s="90"/>
      <c r="T33" s="90"/>
      <c r="U33" s="90"/>
      <c r="V33" s="90"/>
      <c r="W33" s="90"/>
    </row>
    <row r="34" spans="1:23" ht="31.5">
      <c r="A34" s="33" t="s">
        <v>42</v>
      </c>
      <c r="B34" s="34" t="s">
        <v>124</v>
      </c>
      <c r="C34" s="35" t="s">
        <v>41</v>
      </c>
      <c r="D34" s="36">
        <v>0.65</v>
      </c>
      <c r="E34" s="37">
        <v>300</v>
      </c>
      <c r="F34" s="37"/>
      <c r="G34" s="38">
        <v>300</v>
      </c>
      <c r="H34" s="38">
        <f t="shared" si="7"/>
        <v>300</v>
      </c>
      <c r="I34" s="38">
        <f t="shared" si="8"/>
        <v>0</v>
      </c>
      <c r="J34" s="39">
        <f t="shared" si="9"/>
        <v>195</v>
      </c>
      <c r="K34" s="39">
        <f t="shared" si="10"/>
        <v>0</v>
      </c>
      <c r="L34" s="39">
        <f t="shared" si="11"/>
        <v>195</v>
      </c>
      <c r="M34" s="39">
        <f t="shared" si="12"/>
        <v>0</v>
      </c>
      <c r="P34" s="91">
        <v>300</v>
      </c>
      <c r="Q34" s="90"/>
      <c r="R34" s="90"/>
      <c r="S34" s="90"/>
      <c r="T34" s="90"/>
      <c r="U34" s="90"/>
      <c r="V34" s="90"/>
      <c r="W34" s="90"/>
    </row>
    <row r="35" spans="1:23" ht="31.5">
      <c r="A35" s="33" t="s">
        <v>44</v>
      </c>
      <c r="B35" s="34" t="s">
        <v>125</v>
      </c>
      <c r="C35" s="35" t="s">
        <v>43</v>
      </c>
      <c r="D35" s="36">
        <v>1.27</v>
      </c>
      <c r="E35" s="37">
        <v>20</v>
      </c>
      <c r="F35" s="37"/>
      <c r="G35" s="38">
        <v>20</v>
      </c>
      <c r="H35" s="38">
        <f t="shared" si="7"/>
        <v>20</v>
      </c>
      <c r="I35" s="38">
        <f t="shared" si="8"/>
        <v>0</v>
      </c>
      <c r="J35" s="39">
        <f t="shared" si="9"/>
        <v>25.4</v>
      </c>
      <c r="K35" s="39">
        <f t="shared" si="10"/>
        <v>0</v>
      </c>
      <c r="L35" s="39">
        <f t="shared" si="11"/>
        <v>25.4</v>
      </c>
      <c r="M35" s="39">
        <f t="shared" si="12"/>
        <v>0</v>
      </c>
      <c r="P35" s="91">
        <v>20</v>
      </c>
      <c r="Q35" s="90"/>
      <c r="R35" s="90"/>
      <c r="S35" s="90"/>
      <c r="T35" s="90"/>
      <c r="U35" s="90"/>
      <c r="V35" s="90"/>
      <c r="W35" s="90"/>
    </row>
    <row r="36" spans="1:23">
      <c r="A36" s="33" t="s">
        <v>45</v>
      </c>
      <c r="B36" s="34" t="s">
        <v>126</v>
      </c>
      <c r="C36" s="35" t="s">
        <v>35</v>
      </c>
      <c r="D36" s="36">
        <v>31.7</v>
      </c>
      <c r="E36" s="37">
        <v>65</v>
      </c>
      <c r="F36" s="37"/>
      <c r="G36" s="38">
        <v>65</v>
      </c>
      <c r="H36" s="38">
        <f t="shared" si="7"/>
        <v>65</v>
      </c>
      <c r="I36" s="38">
        <f t="shared" si="8"/>
        <v>0</v>
      </c>
      <c r="J36" s="39">
        <f t="shared" si="9"/>
        <v>2060.5</v>
      </c>
      <c r="K36" s="39">
        <f t="shared" si="10"/>
        <v>0</v>
      </c>
      <c r="L36" s="39">
        <f t="shared" si="11"/>
        <v>2060.5</v>
      </c>
      <c r="M36" s="39">
        <f t="shared" si="12"/>
        <v>0</v>
      </c>
      <c r="P36" s="96" t="s">
        <v>195</v>
      </c>
      <c r="Q36" s="97"/>
      <c r="R36" s="97"/>
      <c r="S36" s="97"/>
      <c r="T36" s="90"/>
      <c r="U36" s="90"/>
      <c r="V36" s="90"/>
      <c r="W36" s="90"/>
    </row>
    <row r="37" spans="1:23" ht="31.5">
      <c r="A37" s="33" t="s">
        <v>46</v>
      </c>
      <c r="B37" s="34" t="s">
        <v>127</v>
      </c>
      <c r="C37" s="35" t="s">
        <v>35</v>
      </c>
      <c r="D37" s="36">
        <v>8.4700000000000006</v>
      </c>
      <c r="E37" s="37">
        <v>30</v>
      </c>
      <c r="F37" s="37"/>
      <c r="G37" s="38">
        <v>30</v>
      </c>
      <c r="H37" s="38">
        <f t="shared" si="7"/>
        <v>30</v>
      </c>
      <c r="I37" s="38">
        <f t="shared" si="8"/>
        <v>0</v>
      </c>
      <c r="J37" s="39">
        <f t="shared" si="9"/>
        <v>254.10000000000002</v>
      </c>
      <c r="K37" s="39">
        <f t="shared" si="10"/>
        <v>0</v>
      </c>
      <c r="L37" s="39">
        <f t="shared" si="11"/>
        <v>254.10000000000002</v>
      </c>
      <c r="M37" s="39">
        <f t="shared" si="12"/>
        <v>0</v>
      </c>
      <c r="P37" s="91">
        <v>30</v>
      </c>
      <c r="Q37" s="90"/>
      <c r="R37" s="90"/>
      <c r="S37" s="90"/>
      <c r="T37" s="90"/>
      <c r="U37" s="90"/>
      <c r="V37" s="90"/>
      <c r="W37" s="90"/>
    </row>
    <row r="38" spans="1:23">
      <c r="A38" s="33" t="s">
        <v>47</v>
      </c>
      <c r="B38" s="34" t="s">
        <v>128</v>
      </c>
      <c r="C38" s="35" t="s">
        <v>35</v>
      </c>
      <c r="D38" s="36">
        <v>52.49</v>
      </c>
      <c r="E38" s="37">
        <v>14</v>
      </c>
      <c r="F38" s="37"/>
      <c r="G38" s="38">
        <v>14</v>
      </c>
      <c r="H38" s="38">
        <f t="shared" si="7"/>
        <v>14</v>
      </c>
      <c r="I38" s="38">
        <f t="shared" si="8"/>
        <v>0</v>
      </c>
      <c r="J38" s="39">
        <f t="shared" si="9"/>
        <v>734.86</v>
      </c>
      <c r="K38" s="39">
        <f t="shared" si="10"/>
        <v>0</v>
      </c>
      <c r="L38" s="39">
        <f t="shared" si="11"/>
        <v>734.86</v>
      </c>
      <c r="M38" s="39">
        <f t="shared" si="12"/>
        <v>0</v>
      </c>
      <c r="P38" s="94" t="s">
        <v>196</v>
      </c>
      <c r="Q38" s="95"/>
      <c r="R38" s="95"/>
      <c r="S38" s="90"/>
      <c r="T38" s="90"/>
      <c r="U38" s="90"/>
      <c r="V38" s="90"/>
      <c r="W38" s="90"/>
    </row>
    <row r="39" spans="1:23">
      <c r="A39" s="33" t="s">
        <v>91</v>
      </c>
      <c r="B39" s="34" t="s">
        <v>129</v>
      </c>
      <c r="C39" s="35" t="s">
        <v>130</v>
      </c>
      <c r="D39" s="36">
        <v>92.71</v>
      </c>
      <c r="E39" s="37">
        <v>1</v>
      </c>
      <c r="F39" s="37"/>
      <c r="G39" s="38">
        <v>1</v>
      </c>
      <c r="H39" s="38">
        <f t="shared" si="7"/>
        <v>1</v>
      </c>
      <c r="I39" s="38">
        <f t="shared" si="8"/>
        <v>0</v>
      </c>
      <c r="J39" s="39">
        <f t="shared" si="9"/>
        <v>92.71</v>
      </c>
      <c r="K39" s="39">
        <f t="shared" si="10"/>
        <v>0</v>
      </c>
      <c r="L39" s="39">
        <f t="shared" si="11"/>
        <v>92.71</v>
      </c>
      <c r="M39" s="39">
        <f t="shared" si="12"/>
        <v>0</v>
      </c>
      <c r="P39" s="91">
        <v>1</v>
      </c>
      <c r="Q39" s="90"/>
      <c r="R39" s="90"/>
      <c r="S39" s="90"/>
      <c r="T39" s="90"/>
      <c r="U39" s="90"/>
      <c r="V39" s="90"/>
      <c r="W39" s="90"/>
    </row>
    <row r="40" spans="1:23">
      <c r="A40" s="33" t="s">
        <v>92</v>
      </c>
      <c r="B40" s="34" t="s">
        <v>131</v>
      </c>
      <c r="C40" s="35" t="s">
        <v>50</v>
      </c>
      <c r="D40" s="36">
        <v>23.02</v>
      </c>
      <c r="E40" s="37">
        <v>25</v>
      </c>
      <c r="F40" s="37">
        <v>5</v>
      </c>
      <c r="G40" s="38">
        <v>20</v>
      </c>
      <c r="H40" s="38">
        <f t="shared" si="7"/>
        <v>25</v>
      </c>
      <c r="I40" s="38">
        <f t="shared" si="8"/>
        <v>0</v>
      </c>
      <c r="J40" s="39">
        <f t="shared" si="9"/>
        <v>575.5</v>
      </c>
      <c r="K40" s="39">
        <f t="shared" si="10"/>
        <v>115.1</v>
      </c>
      <c r="L40" s="39">
        <f t="shared" si="11"/>
        <v>575.5</v>
      </c>
      <c r="M40" s="39">
        <f t="shared" si="12"/>
        <v>0</v>
      </c>
      <c r="P40" s="89" t="s">
        <v>197</v>
      </c>
      <c r="Q40" s="90"/>
      <c r="R40" s="90"/>
      <c r="S40" s="90"/>
      <c r="T40" s="90"/>
      <c r="U40" s="90"/>
      <c r="V40" s="90"/>
      <c r="W40" s="90"/>
    </row>
    <row r="41" spans="1:23" ht="31.5">
      <c r="A41" s="33" t="s">
        <v>93</v>
      </c>
      <c r="B41" s="34" t="s">
        <v>132</v>
      </c>
      <c r="C41" s="35" t="s">
        <v>50</v>
      </c>
      <c r="D41" s="36">
        <v>20.16</v>
      </c>
      <c r="E41" s="37">
        <v>25</v>
      </c>
      <c r="F41" s="37">
        <v>5</v>
      </c>
      <c r="G41" s="38">
        <v>20</v>
      </c>
      <c r="H41" s="38">
        <f t="shared" si="7"/>
        <v>25</v>
      </c>
      <c r="I41" s="38">
        <f t="shared" si="8"/>
        <v>0</v>
      </c>
      <c r="J41" s="39">
        <f t="shared" si="9"/>
        <v>504</v>
      </c>
      <c r="K41" s="39">
        <f t="shared" si="10"/>
        <v>100.8</v>
      </c>
      <c r="L41" s="39">
        <f t="shared" si="11"/>
        <v>504</v>
      </c>
      <c r="M41" s="39">
        <f t="shared" si="12"/>
        <v>0</v>
      </c>
      <c r="P41" s="89" t="s">
        <v>197</v>
      </c>
      <c r="Q41" s="90"/>
      <c r="R41" s="90"/>
      <c r="S41" s="90"/>
      <c r="T41" s="90"/>
      <c r="U41" s="90"/>
      <c r="V41" s="90"/>
      <c r="W41" s="90"/>
    </row>
    <row r="42" spans="1:23">
      <c r="A42" s="65" t="s">
        <v>48</v>
      </c>
      <c r="B42" s="64" t="s">
        <v>133</v>
      </c>
      <c r="C42" s="61"/>
      <c r="D42" s="71"/>
      <c r="E42" s="72"/>
      <c r="F42" s="72"/>
      <c r="G42" s="73">
        <v>0</v>
      </c>
      <c r="H42" s="73">
        <f t="shared" si="1"/>
        <v>0</v>
      </c>
      <c r="I42" s="73">
        <f t="shared" si="2"/>
        <v>0</v>
      </c>
      <c r="J42" s="70">
        <f>SUM(J43:J50)</f>
        <v>17833.832000000002</v>
      </c>
      <c r="K42" s="70">
        <f>SUM(K43:K50)</f>
        <v>8155.9520000000002</v>
      </c>
      <c r="L42" s="70">
        <f>SUM(L43:L50)</f>
        <v>8155.9520000000002</v>
      </c>
      <c r="M42" s="70">
        <f>SUM(M43:M50)</f>
        <v>9677.8799999999992</v>
      </c>
      <c r="P42" s="89"/>
      <c r="Q42" s="90"/>
      <c r="R42" s="90"/>
      <c r="S42" s="90"/>
      <c r="T42" s="90"/>
      <c r="U42" s="90"/>
      <c r="V42" s="90"/>
      <c r="W42" s="90"/>
    </row>
    <row r="43" spans="1:23" ht="31.5">
      <c r="A43" s="33" t="s">
        <v>49</v>
      </c>
      <c r="B43" s="34" t="s">
        <v>134</v>
      </c>
      <c r="C43" s="35" t="s">
        <v>35</v>
      </c>
      <c r="D43" s="36">
        <v>78.72</v>
      </c>
      <c r="E43" s="37">
        <v>44.6</v>
      </c>
      <c r="F43" s="37">
        <v>44.6</v>
      </c>
      <c r="G43" s="38">
        <v>0</v>
      </c>
      <c r="H43" s="38">
        <f t="shared" si="1"/>
        <v>44.6</v>
      </c>
      <c r="I43" s="38">
        <f t="shared" si="2"/>
        <v>0</v>
      </c>
      <c r="J43" s="39">
        <f t="shared" ref="J43:J45" si="13">D43*E43</f>
        <v>3510.9120000000003</v>
      </c>
      <c r="K43" s="39">
        <f t="shared" ref="K43:K45" si="14">(J43/E43)*F43</f>
        <v>3510.9120000000003</v>
      </c>
      <c r="L43" s="39">
        <f t="shared" ref="L43:L45" si="15">(J43/E43)*H43</f>
        <v>3510.9120000000003</v>
      </c>
      <c r="M43" s="39">
        <f t="shared" ref="M43:M45" si="16">J43-L43</f>
        <v>0</v>
      </c>
      <c r="P43" s="96" t="s">
        <v>198</v>
      </c>
      <c r="Q43" s="97"/>
      <c r="R43" s="97"/>
      <c r="S43" s="97">
        <f>10.35 *3 + 17.7*2.3</f>
        <v>71.759999999999991</v>
      </c>
      <c r="T43" s="97"/>
      <c r="U43" s="97"/>
      <c r="V43" s="90"/>
      <c r="W43" s="90"/>
    </row>
    <row r="44" spans="1:23" ht="31.5">
      <c r="A44" s="33" t="s">
        <v>51</v>
      </c>
      <c r="B44" s="34" t="s">
        <v>135</v>
      </c>
      <c r="C44" s="35" t="s">
        <v>35</v>
      </c>
      <c r="D44" s="36">
        <v>58.68</v>
      </c>
      <c r="E44" s="37">
        <v>72</v>
      </c>
      <c r="F44" s="37">
        <v>72</v>
      </c>
      <c r="G44" s="38">
        <v>0</v>
      </c>
      <c r="H44" s="38">
        <f t="shared" si="1"/>
        <v>72</v>
      </c>
      <c r="I44" s="38">
        <f t="shared" si="2"/>
        <v>0</v>
      </c>
      <c r="J44" s="39">
        <f t="shared" si="13"/>
        <v>4224.96</v>
      </c>
      <c r="K44" s="39">
        <f t="shared" si="14"/>
        <v>4224.96</v>
      </c>
      <c r="L44" s="39">
        <f t="shared" si="15"/>
        <v>4224.96</v>
      </c>
      <c r="M44" s="39">
        <f t="shared" si="16"/>
        <v>0</v>
      </c>
      <c r="P44" s="96" t="s">
        <v>199</v>
      </c>
      <c r="Q44" s="97"/>
      <c r="R44" s="97"/>
      <c r="S44" s="96">
        <f>43.75*2.34</f>
        <v>102.375</v>
      </c>
      <c r="T44" s="97"/>
      <c r="U44" s="97"/>
      <c r="V44" s="90"/>
      <c r="W44" s="90"/>
    </row>
    <row r="45" spans="1:23" ht="78.75">
      <c r="A45" s="33" t="s">
        <v>52</v>
      </c>
      <c r="B45" s="34" t="s">
        <v>136</v>
      </c>
      <c r="C45" s="35" t="s">
        <v>43</v>
      </c>
      <c r="D45" s="36">
        <v>923.39</v>
      </c>
      <c r="E45" s="37">
        <v>3</v>
      </c>
      <c r="F45" s="37"/>
      <c r="G45" s="38">
        <v>0</v>
      </c>
      <c r="H45" s="38">
        <f t="shared" si="1"/>
        <v>0</v>
      </c>
      <c r="I45" s="38">
        <f t="shared" si="2"/>
        <v>3</v>
      </c>
      <c r="J45" s="39">
        <f t="shared" si="13"/>
        <v>2770.17</v>
      </c>
      <c r="K45" s="39">
        <f t="shared" si="14"/>
        <v>0</v>
      </c>
      <c r="L45" s="39">
        <f t="shared" si="15"/>
        <v>0</v>
      </c>
      <c r="M45" s="39">
        <f t="shared" si="16"/>
        <v>2770.17</v>
      </c>
      <c r="P45" s="89"/>
      <c r="Q45" s="92">
        <v>2</v>
      </c>
      <c r="R45" s="90"/>
      <c r="S45" s="90"/>
      <c r="T45" s="90"/>
      <c r="U45" s="90"/>
      <c r="V45" s="90"/>
      <c r="W45" s="90"/>
    </row>
    <row r="46" spans="1:23" ht="31.5">
      <c r="A46" s="33" t="s">
        <v>52</v>
      </c>
      <c r="B46" s="34" t="s">
        <v>137</v>
      </c>
      <c r="C46" s="35" t="s">
        <v>130</v>
      </c>
      <c r="D46" s="36">
        <v>101.48</v>
      </c>
      <c r="E46" s="37">
        <v>1</v>
      </c>
      <c r="F46" s="37"/>
      <c r="G46" s="38">
        <v>0</v>
      </c>
      <c r="H46" s="38">
        <f t="shared" ref="H46:H50" si="17">F46+G46</f>
        <v>0</v>
      </c>
      <c r="I46" s="38">
        <f t="shared" ref="I46:I50" si="18">E46-H46</f>
        <v>1</v>
      </c>
      <c r="J46" s="39">
        <f t="shared" ref="J46:J50" si="19">D46*E46</f>
        <v>101.48</v>
      </c>
      <c r="K46" s="39">
        <f t="shared" ref="K46:K50" si="20">(J46/E46)*F46</f>
        <v>0</v>
      </c>
      <c r="L46" s="39">
        <f t="shared" ref="L46:L50" si="21">(J46/E46)*H46</f>
        <v>0</v>
      </c>
      <c r="M46" s="39">
        <f t="shared" ref="M46:M50" si="22">J46-L46</f>
        <v>101.48</v>
      </c>
      <c r="P46" s="89"/>
      <c r="Q46" s="89"/>
      <c r="R46" s="90"/>
      <c r="S46" s="90"/>
      <c r="T46" s="90"/>
      <c r="U46" s="90"/>
      <c r="V46" s="90"/>
      <c r="W46" s="90"/>
    </row>
    <row r="47" spans="1:23" ht="78.75">
      <c r="A47" s="33" t="s">
        <v>53</v>
      </c>
      <c r="B47" s="34" t="s">
        <v>138</v>
      </c>
      <c r="C47" s="35" t="s">
        <v>43</v>
      </c>
      <c r="D47" s="36">
        <v>864.69</v>
      </c>
      <c r="E47" s="37">
        <v>4</v>
      </c>
      <c r="F47" s="37"/>
      <c r="G47" s="38">
        <v>0</v>
      </c>
      <c r="H47" s="38">
        <f t="shared" si="17"/>
        <v>0</v>
      </c>
      <c r="I47" s="38">
        <f t="shared" si="18"/>
        <v>4</v>
      </c>
      <c r="J47" s="39">
        <f t="shared" si="19"/>
        <v>3458.76</v>
      </c>
      <c r="K47" s="39">
        <f t="shared" si="20"/>
        <v>0</v>
      </c>
      <c r="L47" s="39">
        <f t="shared" si="21"/>
        <v>0</v>
      </c>
      <c r="M47" s="39">
        <f t="shared" si="22"/>
        <v>3458.76</v>
      </c>
      <c r="P47" s="89"/>
      <c r="Q47" s="92">
        <v>4</v>
      </c>
      <c r="R47" s="90"/>
      <c r="S47" s="90"/>
      <c r="T47" s="90"/>
      <c r="U47" s="90"/>
      <c r="V47" s="90"/>
      <c r="W47" s="90"/>
    </row>
    <row r="48" spans="1:23" ht="78.75">
      <c r="A48" s="33" t="s">
        <v>54</v>
      </c>
      <c r="B48" s="34" t="s">
        <v>139</v>
      </c>
      <c r="C48" s="35" t="s">
        <v>43</v>
      </c>
      <c r="D48" s="36">
        <v>821.31</v>
      </c>
      <c r="E48" s="40">
        <v>2</v>
      </c>
      <c r="F48" s="37"/>
      <c r="G48" s="38">
        <v>0</v>
      </c>
      <c r="H48" s="38">
        <f t="shared" si="17"/>
        <v>0</v>
      </c>
      <c r="I48" s="38">
        <f t="shared" si="18"/>
        <v>2</v>
      </c>
      <c r="J48" s="39">
        <f t="shared" si="19"/>
        <v>1642.62</v>
      </c>
      <c r="K48" s="39">
        <f t="shared" si="20"/>
        <v>0</v>
      </c>
      <c r="L48" s="39">
        <f t="shared" si="21"/>
        <v>0</v>
      </c>
      <c r="M48" s="39">
        <f t="shared" si="22"/>
        <v>1642.62</v>
      </c>
      <c r="P48" s="89"/>
      <c r="Q48" s="92">
        <v>1</v>
      </c>
      <c r="R48" s="90"/>
      <c r="S48" s="90"/>
      <c r="T48" s="90"/>
      <c r="U48" s="90"/>
      <c r="V48" s="90"/>
      <c r="W48" s="90"/>
    </row>
    <row r="49" spans="1:23" ht="78.75">
      <c r="A49" s="33" t="s">
        <v>54</v>
      </c>
      <c r="B49" s="34" t="s">
        <v>140</v>
      </c>
      <c r="C49" s="35" t="s">
        <v>43</v>
      </c>
      <c r="D49" s="36">
        <v>864.69</v>
      </c>
      <c r="E49" s="40">
        <v>1</v>
      </c>
      <c r="F49" s="41"/>
      <c r="G49" s="38">
        <v>0</v>
      </c>
      <c r="H49" s="38">
        <f t="shared" si="17"/>
        <v>0</v>
      </c>
      <c r="I49" s="38">
        <f t="shared" si="18"/>
        <v>1</v>
      </c>
      <c r="J49" s="39">
        <f t="shared" si="19"/>
        <v>864.69</v>
      </c>
      <c r="K49" s="39">
        <f t="shared" si="20"/>
        <v>0</v>
      </c>
      <c r="L49" s="39">
        <f t="shared" si="21"/>
        <v>0</v>
      </c>
      <c r="M49" s="39">
        <f t="shared" si="22"/>
        <v>864.69</v>
      </c>
      <c r="P49" s="89"/>
      <c r="Q49" s="93"/>
      <c r="R49" s="90"/>
      <c r="S49" s="90"/>
      <c r="T49" s="90"/>
      <c r="U49" s="90"/>
      <c r="V49" s="90"/>
      <c r="W49" s="90"/>
    </row>
    <row r="50" spans="1:23" ht="31.5">
      <c r="A50" s="33" t="s">
        <v>94</v>
      </c>
      <c r="B50" s="34" t="s">
        <v>141</v>
      </c>
      <c r="C50" s="35" t="s">
        <v>35</v>
      </c>
      <c r="D50" s="36">
        <v>105.02</v>
      </c>
      <c r="E50" s="40">
        <v>12</v>
      </c>
      <c r="F50" s="37">
        <v>4</v>
      </c>
      <c r="G50" s="38">
        <v>0</v>
      </c>
      <c r="H50" s="38">
        <f t="shared" si="17"/>
        <v>4</v>
      </c>
      <c r="I50" s="38">
        <f t="shared" si="18"/>
        <v>8</v>
      </c>
      <c r="J50" s="39">
        <f t="shared" si="19"/>
        <v>1260.24</v>
      </c>
      <c r="K50" s="39">
        <f t="shared" si="20"/>
        <v>420.08</v>
      </c>
      <c r="L50" s="39">
        <f t="shared" si="21"/>
        <v>420.08</v>
      </c>
      <c r="M50" s="39">
        <f t="shared" si="22"/>
        <v>840.16000000000008</v>
      </c>
      <c r="P50" s="89"/>
      <c r="Q50" s="89" t="s">
        <v>200</v>
      </c>
      <c r="R50" s="90"/>
      <c r="S50" s="90"/>
      <c r="T50" s="90"/>
      <c r="U50" s="90"/>
      <c r="V50" s="90"/>
      <c r="W50" s="90"/>
    </row>
    <row r="51" spans="1:23">
      <c r="A51" s="65" t="s">
        <v>55</v>
      </c>
      <c r="B51" s="64" t="s">
        <v>142</v>
      </c>
      <c r="C51" s="61"/>
      <c r="D51" s="71"/>
      <c r="E51" s="74"/>
      <c r="F51" s="72"/>
      <c r="G51" s="73">
        <v>0</v>
      </c>
      <c r="H51" s="73">
        <f t="shared" si="1"/>
        <v>0</v>
      </c>
      <c r="I51" s="73">
        <f t="shared" si="2"/>
        <v>0</v>
      </c>
      <c r="J51" s="70">
        <f>SUM(J52:J76)</f>
        <v>38840.449999999997</v>
      </c>
      <c r="K51" s="70">
        <f>SUM(K52:K76)</f>
        <v>7327.5</v>
      </c>
      <c r="L51" s="70">
        <f>SUM(L52:L76)</f>
        <v>7327.5</v>
      </c>
      <c r="M51" s="70">
        <f>SUM(M52:M76)</f>
        <v>31512.95</v>
      </c>
      <c r="P51" s="89"/>
      <c r="Q51" s="89"/>
      <c r="R51" s="90"/>
      <c r="S51" s="90"/>
      <c r="T51" s="90"/>
      <c r="U51" s="90"/>
      <c r="V51" s="90"/>
      <c r="W51" s="90"/>
    </row>
    <row r="52" spans="1:23" ht="47.25">
      <c r="A52" s="33" t="s">
        <v>56</v>
      </c>
      <c r="B52" s="34" t="s">
        <v>143</v>
      </c>
      <c r="C52" s="35" t="s">
        <v>41</v>
      </c>
      <c r="D52" s="36">
        <v>7.8</v>
      </c>
      <c r="E52" s="37">
        <v>100</v>
      </c>
      <c r="F52" s="37">
        <v>100</v>
      </c>
      <c r="G52" s="38">
        <v>0</v>
      </c>
      <c r="H52" s="38">
        <f t="shared" si="1"/>
        <v>100</v>
      </c>
      <c r="I52" s="38">
        <f t="shared" si="2"/>
        <v>0</v>
      </c>
      <c r="J52" s="39">
        <f t="shared" ref="J52:J55" si="23">D52*E52</f>
        <v>780</v>
      </c>
      <c r="K52" s="39">
        <f t="shared" ref="K52:K55" si="24">(J52/E52)*F52</f>
        <v>780</v>
      </c>
      <c r="L52" s="39">
        <f t="shared" ref="L52:L55" si="25">(J52/E52)*H52</f>
        <v>780</v>
      </c>
      <c r="M52" s="39">
        <f t="shared" ref="M52:M55" si="26">J52-L52</f>
        <v>0</v>
      </c>
      <c r="P52" s="89"/>
      <c r="Q52" s="92">
        <v>100</v>
      </c>
      <c r="R52" s="90"/>
      <c r="S52" s="90"/>
      <c r="T52" s="90"/>
      <c r="U52" s="90"/>
      <c r="V52" s="90"/>
      <c r="W52" s="90"/>
    </row>
    <row r="53" spans="1:23">
      <c r="A53" s="33" t="s">
        <v>57</v>
      </c>
      <c r="B53" s="34" t="s">
        <v>144</v>
      </c>
      <c r="C53" s="35" t="s">
        <v>43</v>
      </c>
      <c r="D53" s="36">
        <v>27.28</v>
      </c>
      <c r="E53" s="40">
        <v>7</v>
      </c>
      <c r="F53" s="37"/>
      <c r="G53" s="38">
        <v>0</v>
      </c>
      <c r="H53" s="38">
        <f t="shared" si="1"/>
        <v>0</v>
      </c>
      <c r="I53" s="38">
        <f t="shared" si="2"/>
        <v>7</v>
      </c>
      <c r="J53" s="39">
        <f t="shared" si="23"/>
        <v>190.96</v>
      </c>
      <c r="K53" s="39">
        <f t="shared" si="24"/>
        <v>0</v>
      </c>
      <c r="L53" s="39">
        <f t="shared" si="25"/>
        <v>0</v>
      </c>
      <c r="M53" s="39">
        <f t="shared" si="26"/>
        <v>190.96</v>
      </c>
      <c r="P53" s="89"/>
      <c r="Q53" s="89"/>
      <c r="R53" s="90"/>
      <c r="S53" s="90"/>
      <c r="T53" s="90"/>
      <c r="U53" s="90"/>
      <c r="V53" s="90"/>
      <c r="W53" s="90"/>
    </row>
    <row r="54" spans="1:23">
      <c r="A54" s="33" t="s">
        <v>58</v>
      </c>
      <c r="B54" s="34" t="s">
        <v>145</v>
      </c>
      <c r="C54" s="35" t="s">
        <v>43</v>
      </c>
      <c r="D54" s="36">
        <v>33.71</v>
      </c>
      <c r="E54" s="40">
        <v>2</v>
      </c>
      <c r="F54" s="37"/>
      <c r="G54" s="38">
        <v>0</v>
      </c>
      <c r="H54" s="38">
        <f t="shared" si="1"/>
        <v>0</v>
      </c>
      <c r="I54" s="38">
        <f t="shared" si="2"/>
        <v>2</v>
      </c>
      <c r="J54" s="39">
        <f t="shared" si="23"/>
        <v>67.42</v>
      </c>
      <c r="K54" s="39">
        <f t="shared" si="24"/>
        <v>0</v>
      </c>
      <c r="L54" s="39">
        <f t="shared" si="25"/>
        <v>0</v>
      </c>
      <c r="M54" s="39">
        <f t="shared" si="26"/>
        <v>67.42</v>
      </c>
      <c r="P54" s="89"/>
      <c r="Q54" s="89"/>
      <c r="R54" s="90"/>
      <c r="S54" s="90"/>
      <c r="T54" s="90"/>
      <c r="U54" s="90"/>
      <c r="V54" s="90"/>
      <c r="W54" s="90"/>
    </row>
    <row r="55" spans="1:23" ht="47.25">
      <c r="A55" s="33" t="s">
        <v>59</v>
      </c>
      <c r="B55" s="34" t="s">
        <v>146</v>
      </c>
      <c r="C55" s="35" t="s">
        <v>41</v>
      </c>
      <c r="D55" s="36">
        <v>149.54</v>
      </c>
      <c r="E55" s="40">
        <v>55</v>
      </c>
      <c r="F55" s="37"/>
      <c r="G55" s="38">
        <v>0</v>
      </c>
      <c r="H55" s="38">
        <f t="shared" si="1"/>
        <v>0</v>
      </c>
      <c r="I55" s="38">
        <f t="shared" si="2"/>
        <v>55</v>
      </c>
      <c r="J55" s="39">
        <f t="shared" si="23"/>
        <v>8224.6999999999989</v>
      </c>
      <c r="K55" s="39">
        <f t="shared" si="24"/>
        <v>0</v>
      </c>
      <c r="L55" s="39">
        <f t="shared" si="25"/>
        <v>0</v>
      </c>
      <c r="M55" s="39">
        <f t="shared" si="26"/>
        <v>8224.6999999999989</v>
      </c>
      <c r="P55" s="89"/>
      <c r="Q55" s="89"/>
      <c r="R55" s="90"/>
      <c r="S55" s="90"/>
      <c r="T55" s="90"/>
      <c r="U55" s="90"/>
      <c r="V55" s="90"/>
      <c r="W55" s="90"/>
    </row>
    <row r="56" spans="1:23" ht="47.25">
      <c r="A56" s="33" t="s">
        <v>60</v>
      </c>
      <c r="B56" s="34" t="s">
        <v>147</v>
      </c>
      <c r="C56" s="35" t="s">
        <v>41</v>
      </c>
      <c r="D56" s="36">
        <v>2.87</v>
      </c>
      <c r="E56" s="40">
        <v>450</v>
      </c>
      <c r="F56" s="37"/>
      <c r="G56" s="38">
        <v>0</v>
      </c>
      <c r="H56" s="38">
        <f t="shared" ref="H56:H76" si="27">F56+G56</f>
        <v>0</v>
      </c>
      <c r="I56" s="38">
        <f t="shared" ref="I56:I76" si="28">E56-H56</f>
        <v>450</v>
      </c>
      <c r="J56" s="39">
        <f t="shared" ref="J56:J76" si="29">D56*E56</f>
        <v>1291.5</v>
      </c>
      <c r="K56" s="39">
        <f t="shared" ref="K56:K76" si="30">(J56/E56)*F56</f>
        <v>0</v>
      </c>
      <c r="L56" s="39">
        <f t="shared" ref="L56:L76" si="31">(J56/E56)*H56</f>
        <v>0</v>
      </c>
      <c r="M56" s="39">
        <f t="shared" ref="M56:M76" si="32">J56-L56</f>
        <v>1291.5</v>
      </c>
      <c r="P56" s="89"/>
      <c r="Q56" s="89"/>
      <c r="R56" s="90"/>
      <c r="S56" s="90"/>
      <c r="T56" s="90"/>
      <c r="U56" s="90"/>
      <c r="V56" s="90"/>
      <c r="W56" s="90"/>
    </row>
    <row r="57" spans="1:23" ht="47.25">
      <c r="A57" s="33" t="s">
        <v>61</v>
      </c>
      <c r="B57" s="34" t="s">
        <v>148</v>
      </c>
      <c r="C57" s="35" t="s">
        <v>41</v>
      </c>
      <c r="D57" s="36">
        <v>3.82</v>
      </c>
      <c r="E57" s="40">
        <v>500</v>
      </c>
      <c r="F57" s="37"/>
      <c r="G57" s="38">
        <v>0</v>
      </c>
      <c r="H57" s="38">
        <f t="shared" si="27"/>
        <v>0</v>
      </c>
      <c r="I57" s="38">
        <f t="shared" si="28"/>
        <v>500</v>
      </c>
      <c r="J57" s="39">
        <f t="shared" si="29"/>
        <v>1910</v>
      </c>
      <c r="K57" s="39">
        <f t="shared" si="30"/>
        <v>0</v>
      </c>
      <c r="L57" s="39">
        <f t="shared" si="31"/>
        <v>0</v>
      </c>
      <c r="M57" s="39">
        <f t="shared" si="32"/>
        <v>1910</v>
      </c>
      <c r="P57" s="89"/>
      <c r="Q57" s="89"/>
      <c r="R57" s="90"/>
      <c r="S57" s="90"/>
      <c r="T57" s="90"/>
      <c r="U57" s="90"/>
      <c r="V57" s="90"/>
      <c r="W57" s="90"/>
    </row>
    <row r="58" spans="1:23" ht="47.25">
      <c r="A58" s="33" t="s">
        <v>62</v>
      </c>
      <c r="B58" s="34" t="s">
        <v>149</v>
      </c>
      <c r="C58" s="35" t="s">
        <v>41</v>
      </c>
      <c r="D58" s="36">
        <v>5.6</v>
      </c>
      <c r="E58" s="40">
        <v>100</v>
      </c>
      <c r="F58" s="37"/>
      <c r="G58" s="38">
        <v>0</v>
      </c>
      <c r="H58" s="38">
        <f t="shared" si="27"/>
        <v>0</v>
      </c>
      <c r="I58" s="38">
        <f t="shared" si="28"/>
        <v>100</v>
      </c>
      <c r="J58" s="39">
        <f t="shared" si="29"/>
        <v>560</v>
      </c>
      <c r="K58" s="39">
        <f t="shared" si="30"/>
        <v>0</v>
      </c>
      <c r="L58" s="39">
        <f t="shared" si="31"/>
        <v>0</v>
      </c>
      <c r="M58" s="39">
        <f t="shared" si="32"/>
        <v>560</v>
      </c>
      <c r="P58" s="89"/>
      <c r="Q58" s="89"/>
      <c r="R58" s="90"/>
      <c r="S58" s="90"/>
      <c r="T58" s="90"/>
      <c r="U58" s="90"/>
      <c r="V58" s="90"/>
      <c r="W58" s="90"/>
    </row>
    <row r="59" spans="1:23" ht="47.25">
      <c r="A59" s="33" t="s">
        <v>63</v>
      </c>
      <c r="B59" s="34" t="s">
        <v>150</v>
      </c>
      <c r="C59" s="35" t="s">
        <v>41</v>
      </c>
      <c r="D59" s="36">
        <v>7.84</v>
      </c>
      <c r="E59" s="40">
        <v>100</v>
      </c>
      <c r="F59" s="37"/>
      <c r="G59" s="38">
        <v>0</v>
      </c>
      <c r="H59" s="38">
        <f t="shared" si="27"/>
        <v>0</v>
      </c>
      <c r="I59" s="38">
        <f t="shared" si="28"/>
        <v>100</v>
      </c>
      <c r="J59" s="39">
        <f t="shared" si="29"/>
        <v>784</v>
      </c>
      <c r="K59" s="39">
        <f t="shared" si="30"/>
        <v>0</v>
      </c>
      <c r="L59" s="39">
        <f t="shared" si="31"/>
        <v>0</v>
      </c>
      <c r="M59" s="39">
        <f t="shared" si="32"/>
        <v>784</v>
      </c>
      <c r="P59" s="89"/>
      <c r="Q59" s="89"/>
      <c r="R59" s="90"/>
      <c r="S59" s="90"/>
      <c r="T59" s="90"/>
      <c r="U59" s="90"/>
      <c r="V59" s="90"/>
      <c r="W59" s="90"/>
    </row>
    <row r="60" spans="1:23">
      <c r="A60" s="33" t="s">
        <v>64</v>
      </c>
      <c r="B60" s="34" t="s">
        <v>151</v>
      </c>
      <c r="C60" s="35" t="s">
        <v>152</v>
      </c>
      <c r="D60" s="36">
        <v>33.729999999999997</v>
      </c>
      <c r="E60" s="40">
        <v>50</v>
      </c>
      <c r="F60" s="37">
        <v>50</v>
      </c>
      <c r="G60" s="38">
        <v>0</v>
      </c>
      <c r="H60" s="38">
        <f t="shared" si="27"/>
        <v>50</v>
      </c>
      <c r="I60" s="38">
        <f t="shared" si="28"/>
        <v>0</v>
      </c>
      <c r="J60" s="39">
        <f t="shared" si="29"/>
        <v>1686.4999999999998</v>
      </c>
      <c r="K60" s="39">
        <f t="shared" si="30"/>
        <v>1686.4999999999998</v>
      </c>
      <c r="L60" s="39">
        <f t="shared" si="31"/>
        <v>1686.4999999999998</v>
      </c>
      <c r="M60" s="39">
        <f t="shared" si="32"/>
        <v>0</v>
      </c>
      <c r="P60" s="91">
        <v>50</v>
      </c>
      <c r="Q60" s="89"/>
      <c r="R60" s="90"/>
      <c r="S60" s="90"/>
      <c r="T60" s="90"/>
      <c r="U60" s="90"/>
      <c r="V60" s="90"/>
      <c r="W60" s="90"/>
    </row>
    <row r="61" spans="1:23">
      <c r="A61" s="33" t="s">
        <v>65</v>
      </c>
      <c r="B61" s="34" t="s">
        <v>153</v>
      </c>
      <c r="C61" s="35" t="s">
        <v>154</v>
      </c>
      <c r="D61" s="36">
        <v>41.86</v>
      </c>
      <c r="E61" s="40">
        <v>50</v>
      </c>
      <c r="F61" s="37">
        <v>50</v>
      </c>
      <c r="G61" s="38">
        <v>0</v>
      </c>
      <c r="H61" s="38">
        <f t="shared" si="27"/>
        <v>50</v>
      </c>
      <c r="I61" s="38">
        <f t="shared" si="28"/>
        <v>0</v>
      </c>
      <c r="J61" s="39">
        <f t="shared" si="29"/>
        <v>2093</v>
      </c>
      <c r="K61" s="39">
        <f t="shared" si="30"/>
        <v>2093</v>
      </c>
      <c r="L61" s="39">
        <f t="shared" si="31"/>
        <v>2093</v>
      </c>
      <c r="M61" s="39">
        <f t="shared" si="32"/>
        <v>0</v>
      </c>
      <c r="P61" s="91">
        <v>50</v>
      </c>
      <c r="Q61" s="89"/>
      <c r="R61" s="90"/>
      <c r="S61" s="90"/>
      <c r="T61" s="90"/>
      <c r="U61" s="90"/>
      <c r="V61" s="90"/>
      <c r="W61" s="90"/>
    </row>
    <row r="62" spans="1:23">
      <c r="A62" s="33" t="s">
        <v>66</v>
      </c>
      <c r="B62" s="34" t="s">
        <v>155</v>
      </c>
      <c r="C62" s="35" t="s">
        <v>152</v>
      </c>
      <c r="D62" s="36">
        <v>33.4</v>
      </c>
      <c r="E62" s="40">
        <v>50</v>
      </c>
      <c r="F62" s="37">
        <v>50</v>
      </c>
      <c r="G62" s="38">
        <v>0</v>
      </c>
      <c r="H62" s="38">
        <f t="shared" si="27"/>
        <v>50</v>
      </c>
      <c r="I62" s="38">
        <f t="shared" si="28"/>
        <v>0</v>
      </c>
      <c r="J62" s="39">
        <f t="shared" si="29"/>
        <v>1670</v>
      </c>
      <c r="K62" s="39">
        <f t="shared" si="30"/>
        <v>1670</v>
      </c>
      <c r="L62" s="39">
        <f t="shared" si="31"/>
        <v>1670</v>
      </c>
      <c r="M62" s="39">
        <f t="shared" si="32"/>
        <v>0</v>
      </c>
      <c r="P62" s="91">
        <v>50</v>
      </c>
      <c r="Q62" s="89"/>
      <c r="R62" s="90"/>
      <c r="S62" s="90"/>
      <c r="T62" s="90"/>
      <c r="U62" s="90"/>
      <c r="V62" s="90"/>
      <c r="W62" s="90"/>
    </row>
    <row r="63" spans="1:23" ht="31.5">
      <c r="A63" s="33" t="s">
        <v>95</v>
      </c>
      <c r="B63" s="34" t="s">
        <v>156</v>
      </c>
      <c r="C63" s="35" t="s">
        <v>41</v>
      </c>
      <c r="D63" s="36">
        <v>10.98</v>
      </c>
      <c r="E63" s="40">
        <v>100</v>
      </c>
      <c r="F63" s="37">
        <v>100</v>
      </c>
      <c r="G63" s="38">
        <v>0</v>
      </c>
      <c r="H63" s="38">
        <f t="shared" si="27"/>
        <v>100</v>
      </c>
      <c r="I63" s="38">
        <f t="shared" si="28"/>
        <v>0</v>
      </c>
      <c r="J63" s="39">
        <f t="shared" si="29"/>
        <v>1098</v>
      </c>
      <c r="K63" s="39">
        <f t="shared" si="30"/>
        <v>1098</v>
      </c>
      <c r="L63" s="39">
        <f t="shared" si="31"/>
        <v>1098</v>
      </c>
      <c r="M63" s="39">
        <f t="shared" si="32"/>
        <v>0</v>
      </c>
      <c r="P63" s="92">
        <v>100</v>
      </c>
      <c r="Q63" s="89"/>
      <c r="R63" s="90"/>
      <c r="S63" s="90"/>
      <c r="T63" s="90"/>
      <c r="U63" s="90"/>
      <c r="V63" s="90"/>
      <c r="W63" s="90"/>
    </row>
    <row r="64" spans="1:23" ht="31.5">
      <c r="A64" s="33" t="s">
        <v>96</v>
      </c>
      <c r="B64" s="34" t="s">
        <v>157</v>
      </c>
      <c r="C64" s="35" t="s">
        <v>43</v>
      </c>
      <c r="D64" s="36">
        <v>18.010000000000002</v>
      </c>
      <c r="E64" s="40">
        <v>20</v>
      </c>
      <c r="F64" s="37"/>
      <c r="G64" s="38">
        <v>0</v>
      </c>
      <c r="H64" s="38">
        <f t="shared" si="27"/>
        <v>0</v>
      </c>
      <c r="I64" s="38">
        <f t="shared" si="28"/>
        <v>20</v>
      </c>
      <c r="J64" s="39">
        <f t="shared" si="29"/>
        <v>360.20000000000005</v>
      </c>
      <c r="K64" s="39">
        <f t="shared" si="30"/>
        <v>0</v>
      </c>
      <c r="L64" s="39">
        <f t="shared" si="31"/>
        <v>0</v>
      </c>
      <c r="M64" s="39">
        <f t="shared" si="32"/>
        <v>360.20000000000005</v>
      </c>
      <c r="P64" s="89"/>
      <c r="Q64" s="89"/>
      <c r="R64" s="90"/>
      <c r="S64" s="90"/>
      <c r="T64" s="90"/>
      <c r="U64" s="90"/>
      <c r="V64" s="90"/>
      <c r="W64" s="90"/>
    </row>
    <row r="65" spans="1:23" ht="31.5">
      <c r="A65" s="33" t="s">
        <v>97</v>
      </c>
      <c r="B65" s="34" t="s">
        <v>158</v>
      </c>
      <c r="C65" s="35" t="s">
        <v>43</v>
      </c>
      <c r="D65" s="36">
        <v>59.38</v>
      </c>
      <c r="E65" s="40">
        <v>29</v>
      </c>
      <c r="F65" s="37"/>
      <c r="G65" s="38">
        <v>0</v>
      </c>
      <c r="H65" s="38">
        <f t="shared" si="27"/>
        <v>0</v>
      </c>
      <c r="I65" s="38">
        <f t="shared" si="28"/>
        <v>29</v>
      </c>
      <c r="J65" s="39">
        <f t="shared" si="29"/>
        <v>1722.02</v>
      </c>
      <c r="K65" s="39">
        <f t="shared" si="30"/>
        <v>0</v>
      </c>
      <c r="L65" s="39">
        <f t="shared" si="31"/>
        <v>0</v>
      </c>
      <c r="M65" s="39">
        <f t="shared" si="32"/>
        <v>1722.02</v>
      </c>
      <c r="P65" s="89"/>
      <c r="Q65" s="89"/>
      <c r="R65" s="90"/>
      <c r="S65" s="90"/>
      <c r="T65" s="90"/>
      <c r="U65" s="90"/>
      <c r="V65" s="90"/>
      <c r="W65" s="90"/>
    </row>
    <row r="66" spans="1:23">
      <c r="A66" s="33" t="s">
        <v>98</v>
      </c>
      <c r="B66" s="34" t="s">
        <v>159</v>
      </c>
      <c r="C66" s="35" t="s">
        <v>43</v>
      </c>
      <c r="D66" s="36">
        <v>117.41</v>
      </c>
      <c r="E66" s="40">
        <v>29</v>
      </c>
      <c r="F66" s="37"/>
      <c r="G66" s="38">
        <v>0</v>
      </c>
      <c r="H66" s="38">
        <f t="shared" si="27"/>
        <v>0</v>
      </c>
      <c r="I66" s="38">
        <f t="shared" si="28"/>
        <v>29</v>
      </c>
      <c r="J66" s="39">
        <f t="shared" si="29"/>
        <v>3404.89</v>
      </c>
      <c r="K66" s="39">
        <f t="shared" si="30"/>
        <v>0</v>
      </c>
      <c r="L66" s="39">
        <f t="shared" si="31"/>
        <v>0</v>
      </c>
      <c r="M66" s="39">
        <f t="shared" si="32"/>
        <v>3404.89</v>
      </c>
      <c r="P66" s="89"/>
      <c r="Q66" s="89"/>
      <c r="R66" s="90"/>
      <c r="S66" s="90"/>
      <c r="T66" s="90"/>
      <c r="U66" s="90"/>
      <c r="V66" s="90"/>
      <c r="W66" s="90"/>
    </row>
    <row r="67" spans="1:23">
      <c r="A67" s="33" t="s">
        <v>99</v>
      </c>
      <c r="B67" s="34" t="s">
        <v>160</v>
      </c>
      <c r="C67" s="35" t="s">
        <v>161</v>
      </c>
      <c r="D67" s="36">
        <v>286.27999999999997</v>
      </c>
      <c r="E67" s="40">
        <v>8</v>
      </c>
      <c r="F67" s="37"/>
      <c r="G67" s="38">
        <v>0</v>
      </c>
      <c r="H67" s="38">
        <f t="shared" si="27"/>
        <v>0</v>
      </c>
      <c r="I67" s="38">
        <f t="shared" si="28"/>
        <v>8</v>
      </c>
      <c r="J67" s="39">
        <f t="shared" si="29"/>
        <v>2290.2399999999998</v>
      </c>
      <c r="K67" s="39">
        <f t="shared" si="30"/>
        <v>0</v>
      </c>
      <c r="L67" s="39">
        <f t="shared" si="31"/>
        <v>0</v>
      </c>
      <c r="M67" s="39">
        <f t="shared" si="32"/>
        <v>2290.2399999999998</v>
      </c>
      <c r="P67" s="89"/>
      <c r="Q67" s="89"/>
      <c r="R67" s="90"/>
      <c r="S67" s="90"/>
      <c r="T67" s="90"/>
      <c r="U67" s="90"/>
      <c r="V67" s="90"/>
      <c r="W67" s="90"/>
    </row>
    <row r="68" spans="1:23">
      <c r="A68" s="33" t="s">
        <v>100</v>
      </c>
      <c r="B68" s="34" t="s">
        <v>162</v>
      </c>
      <c r="C68" s="35" t="s">
        <v>43</v>
      </c>
      <c r="D68" s="36">
        <v>117.86</v>
      </c>
      <c r="E68" s="40">
        <v>26</v>
      </c>
      <c r="F68" s="37"/>
      <c r="G68" s="38">
        <v>0</v>
      </c>
      <c r="H68" s="38">
        <f t="shared" si="27"/>
        <v>0</v>
      </c>
      <c r="I68" s="38">
        <f t="shared" si="28"/>
        <v>26</v>
      </c>
      <c r="J68" s="39">
        <f t="shared" si="29"/>
        <v>3064.36</v>
      </c>
      <c r="K68" s="39">
        <f t="shared" si="30"/>
        <v>0</v>
      </c>
      <c r="L68" s="39">
        <f t="shared" si="31"/>
        <v>0</v>
      </c>
      <c r="M68" s="39">
        <f t="shared" si="32"/>
        <v>3064.36</v>
      </c>
      <c r="P68" s="89"/>
      <c r="Q68" s="89"/>
      <c r="R68" s="90"/>
      <c r="S68" s="90"/>
      <c r="T68" s="90"/>
      <c r="U68" s="90"/>
      <c r="V68" s="90"/>
      <c r="W68" s="90"/>
    </row>
    <row r="69" spans="1:23" ht="31.5">
      <c r="A69" s="33" t="s">
        <v>101</v>
      </c>
      <c r="B69" s="34" t="s">
        <v>163</v>
      </c>
      <c r="C69" s="35" t="s">
        <v>154</v>
      </c>
      <c r="D69" s="36">
        <v>382.19</v>
      </c>
      <c r="E69" s="37">
        <v>2</v>
      </c>
      <c r="F69" s="37"/>
      <c r="G69" s="38">
        <v>0</v>
      </c>
      <c r="H69" s="38">
        <f t="shared" si="27"/>
        <v>0</v>
      </c>
      <c r="I69" s="38">
        <f t="shared" si="28"/>
        <v>2</v>
      </c>
      <c r="J69" s="39">
        <f t="shared" si="29"/>
        <v>764.38</v>
      </c>
      <c r="K69" s="39">
        <f t="shared" si="30"/>
        <v>0</v>
      </c>
      <c r="L69" s="39">
        <f t="shared" si="31"/>
        <v>0</v>
      </c>
      <c r="M69" s="39">
        <f t="shared" si="32"/>
        <v>764.38</v>
      </c>
      <c r="P69" s="89"/>
      <c r="Q69" s="89"/>
      <c r="R69" s="90"/>
      <c r="S69" s="90"/>
      <c r="T69" s="90"/>
      <c r="U69" s="90"/>
      <c r="V69" s="90"/>
      <c r="W69" s="90"/>
    </row>
    <row r="70" spans="1:23" ht="47.25">
      <c r="A70" s="33" t="s">
        <v>102</v>
      </c>
      <c r="B70" s="34" t="s">
        <v>164</v>
      </c>
      <c r="C70" s="35" t="s">
        <v>154</v>
      </c>
      <c r="D70" s="36">
        <v>434</v>
      </c>
      <c r="E70" s="40">
        <v>3</v>
      </c>
      <c r="F70" s="37"/>
      <c r="G70" s="38">
        <v>0</v>
      </c>
      <c r="H70" s="38">
        <f t="shared" si="27"/>
        <v>0</v>
      </c>
      <c r="I70" s="38">
        <f t="shared" si="28"/>
        <v>3</v>
      </c>
      <c r="J70" s="39">
        <f t="shared" si="29"/>
        <v>1302</v>
      </c>
      <c r="K70" s="39">
        <f t="shared" si="30"/>
        <v>0</v>
      </c>
      <c r="L70" s="39">
        <f t="shared" si="31"/>
        <v>0</v>
      </c>
      <c r="M70" s="39">
        <f t="shared" si="32"/>
        <v>1302</v>
      </c>
      <c r="P70" s="89"/>
      <c r="Q70" s="89"/>
      <c r="R70" s="90"/>
      <c r="S70" s="90"/>
      <c r="T70" s="90"/>
      <c r="U70" s="90"/>
      <c r="V70" s="90"/>
      <c r="W70" s="90"/>
    </row>
    <row r="71" spans="1:23" ht="47.25">
      <c r="A71" s="33" t="s">
        <v>103</v>
      </c>
      <c r="B71" s="34" t="s">
        <v>165</v>
      </c>
      <c r="C71" s="35" t="s">
        <v>154</v>
      </c>
      <c r="D71" s="36">
        <v>495.33</v>
      </c>
      <c r="E71" s="40">
        <v>2</v>
      </c>
      <c r="F71" s="37"/>
      <c r="G71" s="38">
        <v>0</v>
      </c>
      <c r="H71" s="38">
        <f t="shared" si="27"/>
        <v>0</v>
      </c>
      <c r="I71" s="38">
        <f t="shared" si="28"/>
        <v>2</v>
      </c>
      <c r="J71" s="39">
        <f t="shared" si="29"/>
        <v>990.66</v>
      </c>
      <c r="K71" s="39">
        <f t="shared" si="30"/>
        <v>0</v>
      </c>
      <c r="L71" s="39">
        <f t="shared" si="31"/>
        <v>0</v>
      </c>
      <c r="M71" s="39">
        <f t="shared" si="32"/>
        <v>990.66</v>
      </c>
      <c r="P71" s="89"/>
      <c r="Q71" s="89"/>
      <c r="R71" s="90"/>
      <c r="S71" s="90"/>
      <c r="T71" s="90"/>
      <c r="U71" s="90"/>
      <c r="V71" s="90"/>
      <c r="W71" s="90"/>
    </row>
    <row r="72" spans="1:23" ht="47.25">
      <c r="A72" s="33" t="s">
        <v>103</v>
      </c>
      <c r="B72" s="34" t="s">
        <v>166</v>
      </c>
      <c r="C72" s="35" t="s">
        <v>154</v>
      </c>
      <c r="D72" s="36">
        <v>441.63</v>
      </c>
      <c r="E72" s="37">
        <v>1</v>
      </c>
      <c r="F72" s="37"/>
      <c r="G72" s="38">
        <v>0</v>
      </c>
      <c r="H72" s="38">
        <f t="shared" si="27"/>
        <v>0</v>
      </c>
      <c r="I72" s="38">
        <f t="shared" si="28"/>
        <v>1</v>
      </c>
      <c r="J72" s="39">
        <f t="shared" si="29"/>
        <v>441.63</v>
      </c>
      <c r="K72" s="39">
        <f t="shared" si="30"/>
        <v>0</v>
      </c>
      <c r="L72" s="39">
        <f t="shared" si="31"/>
        <v>0</v>
      </c>
      <c r="M72" s="39">
        <f t="shared" si="32"/>
        <v>441.63</v>
      </c>
      <c r="P72" s="89"/>
      <c r="Q72" s="89"/>
      <c r="R72" s="90"/>
      <c r="S72" s="90"/>
      <c r="T72" s="90"/>
      <c r="U72" s="90"/>
      <c r="V72" s="90"/>
      <c r="W72" s="90"/>
    </row>
    <row r="73" spans="1:23" ht="47.25">
      <c r="A73" s="33" t="s">
        <v>104</v>
      </c>
      <c r="B73" s="34" t="s">
        <v>167</v>
      </c>
      <c r="C73" s="35" t="s">
        <v>154</v>
      </c>
      <c r="D73" s="36">
        <v>554.42999999999995</v>
      </c>
      <c r="E73" s="40">
        <v>1</v>
      </c>
      <c r="F73" s="37"/>
      <c r="G73" s="38">
        <v>0</v>
      </c>
      <c r="H73" s="38">
        <f t="shared" si="27"/>
        <v>0</v>
      </c>
      <c r="I73" s="38">
        <f t="shared" si="28"/>
        <v>1</v>
      </c>
      <c r="J73" s="39">
        <f t="shared" si="29"/>
        <v>554.42999999999995</v>
      </c>
      <c r="K73" s="39">
        <f t="shared" si="30"/>
        <v>0</v>
      </c>
      <c r="L73" s="39">
        <f t="shared" si="31"/>
        <v>0</v>
      </c>
      <c r="M73" s="39">
        <f t="shared" si="32"/>
        <v>554.42999999999995</v>
      </c>
      <c r="P73" s="89"/>
      <c r="Q73" s="89"/>
      <c r="R73" s="90"/>
      <c r="S73" s="90"/>
      <c r="T73" s="90"/>
      <c r="U73" s="90"/>
      <c r="V73" s="90"/>
      <c r="W73" s="90"/>
    </row>
    <row r="74" spans="1:23" ht="31.5">
      <c r="A74" s="33" t="s">
        <v>105</v>
      </c>
      <c r="B74" s="34" t="s">
        <v>168</v>
      </c>
      <c r="C74" s="35" t="s">
        <v>43</v>
      </c>
      <c r="D74" s="36">
        <v>10.35</v>
      </c>
      <c r="E74" s="40">
        <v>18</v>
      </c>
      <c r="F74" s="37"/>
      <c r="G74" s="38">
        <v>0</v>
      </c>
      <c r="H74" s="38">
        <f t="shared" si="27"/>
        <v>0</v>
      </c>
      <c r="I74" s="38">
        <f t="shared" si="28"/>
        <v>18</v>
      </c>
      <c r="J74" s="39">
        <f t="shared" si="29"/>
        <v>186.29999999999998</v>
      </c>
      <c r="K74" s="39">
        <f t="shared" si="30"/>
        <v>0</v>
      </c>
      <c r="L74" s="39">
        <f t="shared" si="31"/>
        <v>0</v>
      </c>
      <c r="M74" s="39">
        <f t="shared" si="32"/>
        <v>186.29999999999998</v>
      </c>
      <c r="P74" s="89"/>
      <c r="Q74" s="89"/>
      <c r="R74" s="90"/>
      <c r="S74" s="90"/>
      <c r="T74" s="90"/>
      <c r="U74" s="90"/>
      <c r="V74" s="90"/>
      <c r="W74" s="90"/>
    </row>
    <row r="75" spans="1:23" ht="31.5">
      <c r="A75" s="33" t="s">
        <v>106</v>
      </c>
      <c r="B75" s="34" t="s">
        <v>169</v>
      </c>
      <c r="C75" s="35" t="s">
        <v>43</v>
      </c>
      <c r="D75" s="36">
        <v>59.9</v>
      </c>
      <c r="E75" s="40">
        <v>9</v>
      </c>
      <c r="F75" s="41"/>
      <c r="G75" s="38">
        <v>0</v>
      </c>
      <c r="H75" s="38">
        <f t="shared" si="27"/>
        <v>0</v>
      </c>
      <c r="I75" s="38">
        <f t="shared" si="28"/>
        <v>9</v>
      </c>
      <c r="J75" s="39">
        <f t="shared" si="29"/>
        <v>539.1</v>
      </c>
      <c r="K75" s="39">
        <f t="shared" si="30"/>
        <v>0</v>
      </c>
      <c r="L75" s="39">
        <f t="shared" si="31"/>
        <v>0</v>
      </c>
      <c r="M75" s="39">
        <f t="shared" si="32"/>
        <v>539.1</v>
      </c>
      <c r="P75" s="89"/>
      <c r="Q75" s="89"/>
      <c r="R75" s="90"/>
      <c r="S75" s="90"/>
      <c r="T75" s="90"/>
      <c r="U75" s="90"/>
      <c r="V75" s="90"/>
      <c r="W75" s="90"/>
    </row>
    <row r="76" spans="1:23" ht="31.5">
      <c r="A76" s="33" t="s">
        <v>107</v>
      </c>
      <c r="B76" s="34" t="s">
        <v>170</v>
      </c>
      <c r="C76" s="35" t="s">
        <v>154</v>
      </c>
      <c r="D76" s="36">
        <v>110.16</v>
      </c>
      <c r="E76" s="40">
        <v>26</v>
      </c>
      <c r="F76" s="37"/>
      <c r="G76" s="38">
        <v>0</v>
      </c>
      <c r="H76" s="38">
        <f t="shared" si="27"/>
        <v>0</v>
      </c>
      <c r="I76" s="38">
        <f t="shared" si="28"/>
        <v>26</v>
      </c>
      <c r="J76" s="39">
        <f t="shared" si="29"/>
        <v>2864.16</v>
      </c>
      <c r="K76" s="39">
        <f t="shared" si="30"/>
        <v>0</v>
      </c>
      <c r="L76" s="39">
        <f t="shared" si="31"/>
        <v>0</v>
      </c>
      <c r="M76" s="39">
        <f t="shared" si="32"/>
        <v>2864.16</v>
      </c>
      <c r="P76" s="89"/>
      <c r="Q76" s="89"/>
      <c r="R76" s="90"/>
      <c r="S76" s="90"/>
      <c r="T76" s="90"/>
      <c r="U76" s="90"/>
      <c r="V76" s="90"/>
      <c r="W76" s="90"/>
    </row>
    <row r="77" spans="1:23">
      <c r="A77" s="65" t="s">
        <v>67</v>
      </c>
      <c r="B77" s="64" t="s">
        <v>171</v>
      </c>
      <c r="C77" s="61"/>
      <c r="D77" s="71"/>
      <c r="E77" s="72"/>
      <c r="F77" s="72"/>
      <c r="G77" s="73">
        <v>0</v>
      </c>
      <c r="H77" s="73">
        <f t="shared" si="1"/>
        <v>0</v>
      </c>
      <c r="I77" s="73">
        <f t="shared" si="2"/>
        <v>0</v>
      </c>
      <c r="J77" s="70">
        <f>SUM(J78:J84)</f>
        <v>17186.890000000003</v>
      </c>
      <c r="K77" s="70">
        <f>SUM(K78:K84)</f>
        <v>0</v>
      </c>
      <c r="L77" s="70">
        <f>SUM(L78:L84)</f>
        <v>0</v>
      </c>
      <c r="M77" s="70">
        <f>SUM(M78:M84)</f>
        <v>17186.890000000003</v>
      </c>
      <c r="P77" s="89"/>
      <c r="Q77" s="89"/>
      <c r="R77" s="90"/>
      <c r="S77" s="90"/>
      <c r="T77" s="90"/>
      <c r="U77" s="90"/>
      <c r="V77" s="90"/>
      <c r="W77" s="90"/>
    </row>
    <row r="78" spans="1:23">
      <c r="A78" s="33" t="s">
        <v>68</v>
      </c>
      <c r="B78" s="34" t="s">
        <v>172</v>
      </c>
      <c r="C78" s="35" t="s">
        <v>152</v>
      </c>
      <c r="D78" s="36">
        <v>7.31</v>
      </c>
      <c r="E78" s="40">
        <v>1000</v>
      </c>
      <c r="F78" s="37"/>
      <c r="G78" s="38">
        <v>0</v>
      </c>
      <c r="H78" s="38">
        <f t="shared" si="1"/>
        <v>0</v>
      </c>
      <c r="I78" s="38">
        <f t="shared" si="2"/>
        <v>1000</v>
      </c>
      <c r="J78" s="39">
        <f t="shared" ref="J78:J80" si="33">D78*E78</f>
        <v>7310</v>
      </c>
      <c r="K78" s="39">
        <f t="shared" ref="K78:K80" si="34">(J78/E78)*F78</f>
        <v>0</v>
      </c>
      <c r="L78" s="39">
        <f t="shared" ref="L78:L80" si="35">(J78/E78)*H78</f>
        <v>0</v>
      </c>
      <c r="M78" s="39">
        <f t="shared" ref="M78:M80" si="36">J78-L78</f>
        <v>7310</v>
      </c>
      <c r="P78" s="89"/>
      <c r="Q78" s="89"/>
      <c r="R78" s="90"/>
      <c r="S78" s="90"/>
      <c r="T78" s="90"/>
      <c r="U78" s="90"/>
      <c r="V78" s="90"/>
      <c r="W78" s="90"/>
    </row>
    <row r="79" spans="1:23" ht="31.5">
      <c r="A79" s="33" t="s">
        <v>69</v>
      </c>
      <c r="B79" s="34" t="s">
        <v>173</v>
      </c>
      <c r="C79" s="35" t="s">
        <v>161</v>
      </c>
      <c r="D79" s="36">
        <v>272.70999999999998</v>
      </c>
      <c r="E79" s="40">
        <v>25</v>
      </c>
      <c r="F79" s="37"/>
      <c r="G79" s="38">
        <v>0</v>
      </c>
      <c r="H79" s="38">
        <f t="shared" si="1"/>
        <v>0</v>
      </c>
      <c r="I79" s="38">
        <f t="shared" si="2"/>
        <v>25</v>
      </c>
      <c r="J79" s="39">
        <f t="shared" si="33"/>
        <v>6817.7499999999991</v>
      </c>
      <c r="K79" s="39">
        <f t="shared" si="34"/>
        <v>0</v>
      </c>
      <c r="L79" s="39">
        <f t="shared" si="35"/>
        <v>0</v>
      </c>
      <c r="M79" s="39">
        <f t="shared" si="36"/>
        <v>6817.7499999999991</v>
      </c>
      <c r="P79" s="89"/>
      <c r="Q79" s="89"/>
      <c r="R79" s="90"/>
      <c r="S79" s="90"/>
      <c r="T79" s="90"/>
      <c r="U79" s="90"/>
      <c r="V79" s="90"/>
      <c r="W79" s="90"/>
    </row>
    <row r="80" spans="1:23" ht="31.5">
      <c r="A80" s="33" t="s">
        <v>70</v>
      </c>
      <c r="B80" s="34" t="s">
        <v>174</v>
      </c>
      <c r="C80" s="35" t="s">
        <v>154</v>
      </c>
      <c r="D80" s="36">
        <v>518.54</v>
      </c>
      <c r="E80" s="40">
        <v>1</v>
      </c>
      <c r="F80" s="37"/>
      <c r="G80" s="38">
        <v>0</v>
      </c>
      <c r="H80" s="38">
        <f t="shared" si="1"/>
        <v>0</v>
      </c>
      <c r="I80" s="38">
        <f t="shared" si="2"/>
        <v>1</v>
      </c>
      <c r="J80" s="39">
        <f t="shared" si="33"/>
        <v>518.54</v>
      </c>
      <c r="K80" s="39">
        <f t="shared" si="34"/>
        <v>0</v>
      </c>
      <c r="L80" s="39">
        <f t="shared" si="35"/>
        <v>0</v>
      </c>
      <c r="M80" s="39">
        <f t="shared" si="36"/>
        <v>518.54</v>
      </c>
      <c r="P80" s="89"/>
      <c r="Q80" s="89"/>
      <c r="R80" s="90"/>
      <c r="S80" s="90"/>
      <c r="T80" s="90"/>
      <c r="U80" s="90"/>
      <c r="V80" s="90"/>
      <c r="W80" s="90"/>
    </row>
    <row r="81" spans="1:23" ht="31.5">
      <c r="A81" s="33" t="s">
        <v>71</v>
      </c>
      <c r="B81" s="34" t="s">
        <v>175</v>
      </c>
      <c r="C81" s="35" t="s">
        <v>43</v>
      </c>
      <c r="D81" s="36">
        <v>839.2</v>
      </c>
      <c r="E81" s="37">
        <v>1</v>
      </c>
      <c r="F81" s="37"/>
      <c r="G81" s="38">
        <v>0</v>
      </c>
      <c r="H81" s="38">
        <f t="shared" ref="H81:H84" si="37">F81+G81</f>
        <v>0</v>
      </c>
      <c r="I81" s="38">
        <f t="shared" ref="I81:I84" si="38">E81-H81</f>
        <v>1</v>
      </c>
      <c r="J81" s="39">
        <f t="shared" ref="J81:J84" si="39">D81*E81</f>
        <v>839.2</v>
      </c>
      <c r="K81" s="39">
        <f t="shared" ref="K81:K84" si="40">(J81/E81)*F81</f>
        <v>0</v>
      </c>
      <c r="L81" s="39">
        <f t="shared" ref="L81:L84" si="41">(J81/E81)*H81</f>
        <v>0</v>
      </c>
      <c r="M81" s="39">
        <f t="shared" ref="M81:M84" si="42">J81-L81</f>
        <v>839.2</v>
      </c>
      <c r="P81" s="89"/>
      <c r="Q81" s="89"/>
      <c r="R81" s="90"/>
      <c r="S81" s="90"/>
      <c r="T81" s="90"/>
      <c r="U81" s="90"/>
      <c r="V81" s="90"/>
      <c r="W81" s="90"/>
    </row>
    <row r="82" spans="1:23">
      <c r="A82" s="33" t="s">
        <v>72</v>
      </c>
      <c r="B82" s="34" t="s">
        <v>176</v>
      </c>
      <c r="C82" s="35" t="s">
        <v>43</v>
      </c>
      <c r="D82" s="36">
        <v>58.74</v>
      </c>
      <c r="E82" s="40">
        <v>25</v>
      </c>
      <c r="F82" s="37"/>
      <c r="G82" s="38">
        <v>0</v>
      </c>
      <c r="H82" s="38">
        <f t="shared" si="37"/>
        <v>0</v>
      </c>
      <c r="I82" s="38">
        <f t="shared" si="38"/>
        <v>25</v>
      </c>
      <c r="J82" s="39">
        <f t="shared" si="39"/>
        <v>1468.5</v>
      </c>
      <c r="K82" s="39">
        <f t="shared" si="40"/>
        <v>0</v>
      </c>
      <c r="L82" s="39">
        <f t="shared" si="41"/>
        <v>0</v>
      </c>
      <c r="M82" s="39">
        <f t="shared" si="42"/>
        <v>1468.5</v>
      </c>
      <c r="P82" s="89"/>
      <c r="Q82" s="90"/>
      <c r="R82" s="90"/>
      <c r="S82" s="90"/>
      <c r="T82" s="90"/>
      <c r="U82" s="90"/>
      <c r="V82" s="90"/>
      <c r="W82" s="90"/>
    </row>
    <row r="83" spans="1:23">
      <c r="A83" s="33" t="s">
        <v>73</v>
      </c>
      <c r="B83" s="34" t="s">
        <v>177</v>
      </c>
      <c r="C83" s="35" t="s">
        <v>43</v>
      </c>
      <c r="D83" s="36">
        <v>8.77</v>
      </c>
      <c r="E83" s="40">
        <v>12</v>
      </c>
      <c r="F83" s="37"/>
      <c r="G83" s="38">
        <v>0</v>
      </c>
      <c r="H83" s="38">
        <f t="shared" si="37"/>
        <v>0</v>
      </c>
      <c r="I83" s="38">
        <f t="shared" si="38"/>
        <v>12</v>
      </c>
      <c r="J83" s="39">
        <f t="shared" si="39"/>
        <v>105.24</v>
      </c>
      <c r="K83" s="39">
        <f t="shared" si="40"/>
        <v>0</v>
      </c>
      <c r="L83" s="39">
        <f t="shared" si="41"/>
        <v>0</v>
      </c>
      <c r="M83" s="39">
        <f t="shared" si="42"/>
        <v>105.24</v>
      </c>
      <c r="P83" s="89"/>
      <c r="Q83" s="90"/>
      <c r="R83" s="90"/>
      <c r="S83" s="90"/>
      <c r="T83" s="90"/>
      <c r="U83" s="90"/>
      <c r="V83" s="90"/>
      <c r="W83" s="90"/>
    </row>
    <row r="84" spans="1:23">
      <c r="A84" s="33" t="s">
        <v>74</v>
      </c>
      <c r="B84" s="34" t="s">
        <v>178</v>
      </c>
      <c r="C84" s="35" t="s">
        <v>43</v>
      </c>
      <c r="D84" s="36">
        <v>9.82</v>
      </c>
      <c r="E84" s="40">
        <v>13</v>
      </c>
      <c r="F84" s="37"/>
      <c r="G84" s="38">
        <v>0</v>
      </c>
      <c r="H84" s="38">
        <f t="shared" si="37"/>
        <v>0</v>
      </c>
      <c r="I84" s="38">
        <f t="shared" si="38"/>
        <v>13</v>
      </c>
      <c r="J84" s="39">
        <f t="shared" si="39"/>
        <v>127.66</v>
      </c>
      <c r="K84" s="39">
        <f t="shared" si="40"/>
        <v>0</v>
      </c>
      <c r="L84" s="39">
        <f t="shared" si="41"/>
        <v>0</v>
      </c>
      <c r="M84" s="39">
        <f t="shared" si="42"/>
        <v>127.66</v>
      </c>
      <c r="P84" s="89"/>
      <c r="Q84" s="90"/>
      <c r="R84" s="90"/>
      <c r="S84" s="90"/>
      <c r="T84" s="90"/>
      <c r="U84" s="90"/>
      <c r="V84" s="90"/>
      <c r="W84" s="90"/>
    </row>
    <row r="85" spans="1:23">
      <c r="A85" s="65" t="s">
        <v>75</v>
      </c>
      <c r="B85" s="64" t="s">
        <v>84</v>
      </c>
      <c r="C85" s="61"/>
      <c r="D85" s="71"/>
      <c r="E85" s="72"/>
      <c r="F85" s="72"/>
      <c r="G85" s="73">
        <v>0</v>
      </c>
      <c r="H85" s="73">
        <f t="shared" ref="H85:H97" si="43">F85+G85</f>
        <v>0</v>
      </c>
      <c r="I85" s="73">
        <f t="shared" ref="I85:I97" si="44">E85-H85</f>
        <v>0</v>
      </c>
      <c r="J85" s="70">
        <f>SUM(J86:J90)</f>
        <v>16585.050000000003</v>
      </c>
      <c r="K85" s="70">
        <f>SUM(K86:K90)</f>
        <v>3148.8</v>
      </c>
      <c r="L85" s="70">
        <f>SUM(L86:L90)</f>
        <v>12759.050000000001</v>
      </c>
      <c r="M85" s="70">
        <f>SUM(M86:M90)</f>
        <v>3826</v>
      </c>
      <c r="P85" s="89"/>
      <c r="Q85" s="90"/>
      <c r="R85" s="90"/>
      <c r="S85" s="90"/>
      <c r="T85" s="90"/>
      <c r="U85" s="90"/>
      <c r="V85" s="90"/>
      <c r="W85" s="90"/>
    </row>
    <row r="86" spans="1:23" ht="31.5">
      <c r="A86" s="42" t="s">
        <v>76</v>
      </c>
      <c r="B86" s="43" t="s">
        <v>134</v>
      </c>
      <c r="C86" s="60" t="s">
        <v>35</v>
      </c>
      <c r="D86" s="43">
        <v>78.72</v>
      </c>
      <c r="E86" s="43">
        <v>40</v>
      </c>
      <c r="F86" s="37">
        <v>40</v>
      </c>
      <c r="G86" s="38">
        <v>0</v>
      </c>
      <c r="H86" s="38">
        <f t="shared" si="43"/>
        <v>40</v>
      </c>
      <c r="I86" s="38">
        <f t="shared" si="44"/>
        <v>0</v>
      </c>
      <c r="J86" s="39">
        <f t="shared" ref="J86" si="45">D86*E86</f>
        <v>3148.8</v>
      </c>
      <c r="K86" s="39">
        <f t="shared" ref="K86" si="46">(J86/E86)*F86</f>
        <v>3148.8</v>
      </c>
      <c r="L86" s="39">
        <f t="shared" ref="L86" si="47">(J86/E86)*H86</f>
        <v>3148.8</v>
      </c>
      <c r="M86" s="39">
        <f t="shared" ref="M86" si="48">J86-L86</f>
        <v>0</v>
      </c>
      <c r="P86" s="96"/>
      <c r="Q86" s="97"/>
      <c r="R86" s="97"/>
      <c r="S86" s="90"/>
      <c r="T86" s="96">
        <f>12*0.9+12*1.05</f>
        <v>23.400000000000002</v>
      </c>
      <c r="U86" s="97"/>
      <c r="V86" s="97"/>
      <c r="W86" s="90"/>
    </row>
    <row r="87" spans="1:23">
      <c r="A87" s="42" t="s">
        <v>108</v>
      </c>
      <c r="B87" s="43" t="s">
        <v>179</v>
      </c>
      <c r="C87" s="60" t="s">
        <v>35</v>
      </c>
      <c r="D87" s="43">
        <v>4.08</v>
      </c>
      <c r="E87" s="43">
        <v>60</v>
      </c>
      <c r="F87" s="37"/>
      <c r="G87" s="38">
        <v>60</v>
      </c>
      <c r="H87" s="38">
        <f t="shared" ref="H87:H90" si="49">F87+G87</f>
        <v>60</v>
      </c>
      <c r="I87" s="38">
        <f t="shared" ref="I87:I90" si="50">E87-H87</f>
        <v>0</v>
      </c>
      <c r="J87" s="39">
        <f t="shared" ref="J87:J90" si="51">D87*E87</f>
        <v>244.8</v>
      </c>
      <c r="K87" s="39">
        <f t="shared" ref="K87:K90" si="52">(J87/E87)*F87</f>
        <v>0</v>
      </c>
      <c r="L87" s="39">
        <f t="shared" ref="L87:L90" si="53">(J87/E87)*H87</f>
        <v>244.8</v>
      </c>
      <c r="M87" s="39">
        <f t="shared" ref="M87:M90" si="54">J87-L87</f>
        <v>0</v>
      </c>
      <c r="P87" s="89"/>
      <c r="Q87" s="90"/>
      <c r="R87" s="90"/>
      <c r="S87" s="90"/>
      <c r="T87" s="90"/>
      <c r="U87" s="90"/>
      <c r="V87" s="90"/>
      <c r="W87" s="90"/>
    </row>
    <row r="88" spans="1:23" ht="63">
      <c r="A88" s="33" t="s">
        <v>109</v>
      </c>
      <c r="B88" s="43" t="s">
        <v>180</v>
      </c>
      <c r="C88" s="60" t="s">
        <v>35</v>
      </c>
      <c r="D88" s="43">
        <v>32.71</v>
      </c>
      <c r="E88" s="43">
        <v>60</v>
      </c>
      <c r="F88" s="37"/>
      <c r="G88" s="38">
        <v>60</v>
      </c>
      <c r="H88" s="38">
        <f t="shared" si="49"/>
        <v>60</v>
      </c>
      <c r="I88" s="38">
        <f t="shared" si="50"/>
        <v>0</v>
      </c>
      <c r="J88" s="39">
        <f t="shared" si="51"/>
        <v>1962.6000000000001</v>
      </c>
      <c r="K88" s="39">
        <f t="shared" si="52"/>
        <v>0</v>
      </c>
      <c r="L88" s="39">
        <f t="shared" si="53"/>
        <v>1962.6000000000001</v>
      </c>
      <c r="M88" s="39">
        <f t="shared" si="54"/>
        <v>0</v>
      </c>
      <c r="P88" s="89"/>
      <c r="Q88" s="90"/>
      <c r="R88" s="90"/>
      <c r="S88" s="90"/>
      <c r="T88" s="90"/>
      <c r="U88" s="90"/>
      <c r="V88" s="90"/>
      <c r="W88" s="90"/>
    </row>
    <row r="89" spans="1:23" ht="31.5">
      <c r="A89" s="33" t="s">
        <v>110</v>
      </c>
      <c r="B89" s="43" t="s">
        <v>181</v>
      </c>
      <c r="C89" s="60" t="s">
        <v>35</v>
      </c>
      <c r="D89" s="43">
        <v>113.89</v>
      </c>
      <c r="E89" s="43">
        <v>65</v>
      </c>
      <c r="F89" s="37"/>
      <c r="G89" s="38">
        <v>65</v>
      </c>
      <c r="H89" s="38">
        <f t="shared" si="49"/>
        <v>65</v>
      </c>
      <c r="I89" s="38">
        <f t="shared" si="50"/>
        <v>0</v>
      </c>
      <c r="J89" s="39">
        <f t="shared" si="51"/>
        <v>7402.85</v>
      </c>
      <c r="K89" s="39">
        <f t="shared" si="52"/>
        <v>0</v>
      </c>
      <c r="L89" s="39">
        <f t="shared" si="53"/>
        <v>7402.85</v>
      </c>
      <c r="M89" s="39">
        <f t="shared" si="54"/>
        <v>0</v>
      </c>
      <c r="P89" s="96" t="s">
        <v>195</v>
      </c>
      <c r="Q89" s="97"/>
      <c r="R89" s="97"/>
      <c r="S89" s="97"/>
      <c r="T89" s="90"/>
      <c r="U89" s="90"/>
      <c r="V89" s="90"/>
      <c r="W89" s="90"/>
    </row>
    <row r="90" spans="1:23">
      <c r="A90" s="33" t="s">
        <v>111</v>
      </c>
      <c r="B90" s="34" t="s">
        <v>182</v>
      </c>
      <c r="C90" s="35" t="s">
        <v>35</v>
      </c>
      <c r="D90" s="36">
        <v>38.26</v>
      </c>
      <c r="E90" s="37">
        <v>100</v>
      </c>
      <c r="F90" s="37"/>
      <c r="G90" s="38">
        <v>0</v>
      </c>
      <c r="H90" s="38">
        <f t="shared" si="49"/>
        <v>0</v>
      </c>
      <c r="I90" s="38">
        <f t="shared" si="50"/>
        <v>100</v>
      </c>
      <c r="J90" s="39">
        <f t="shared" si="51"/>
        <v>3826</v>
      </c>
      <c r="K90" s="39">
        <f t="shared" si="52"/>
        <v>0</v>
      </c>
      <c r="L90" s="39">
        <f t="shared" si="53"/>
        <v>0</v>
      </c>
      <c r="M90" s="39">
        <f t="shared" si="54"/>
        <v>3826</v>
      </c>
      <c r="P90" s="89"/>
      <c r="Q90" s="90"/>
      <c r="R90" s="90"/>
      <c r="S90" s="90"/>
      <c r="T90" s="90"/>
      <c r="U90" s="90"/>
      <c r="V90" s="90"/>
      <c r="W90" s="90"/>
    </row>
    <row r="91" spans="1:23">
      <c r="A91" s="75" t="s">
        <v>77</v>
      </c>
      <c r="B91" s="76" t="s">
        <v>85</v>
      </c>
      <c r="C91" s="77"/>
      <c r="D91" s="78"/>
      <c r="E91" s="79"/>
      <c r="F91" s="79"/>
      <c r="G91" s="80"/>
      <c r="H91" s="80"/>
      <c r="I91" s="80">
        <f t="shared" ref="I91:I94" si="55">E91-H91</f>
        <v>0</v>
      </c>
      <c r="J91" s="70">
        <f>SUM(J92:J94)</f>
        <v>8689.7999999999993</v>
      </c>
      <c r="K91" s="70">
        <f>SUM(K92:K94)</f>
        <v>0</v>
      </c>
      <c r="L91" s="70">
        <f>SUM(L92:L94)</f>
        <v>1035.1799999999998</v>
      </c>
      <c r="M91" s="70">
        <f>SUM(M92:M94)</f>
        <v>7654.6200000000008</v>
      </c>
      <c r="P91" s="89"/>
      <c r="Q91" s="90"/>
      <c r="R91" s="90"/>
      <c r="S91" s="90"/>
      <c r="T91" s="90"/>
      <c r="U91" s="90"/>
      <c r="V91" s="90"/>
      <c r="W91" s="90"/>
    </row>
    <row r="92" spans="1:23" ht="31.5">
      <c r="A92" s="33" t="s">
        <v>78</v>
      </c>
      <c r="B92" s="44" t="s">
        <v>183</v>
      </c>
      <c r="C92" s="45" t="s">
        <v>35</v>
      </c>
      <c r="D92" s="46">
        <v>10.08</v>
      </c>
      <c r="E92" s="47">
        <v>360</v>
      </c>
      <c r="F92" s="37"/>
      <c r="G92" s="38">
        <v>0</v>
      </c>
      <c r="H92" s="38">
        <f t="shared" ref="H92:H94" si="56">F92+G92</f>
        <v>0</v>
      </c>
      <c r="I92" s="38">
        <f t="shared" si="55"/>
        <v>360</v>
      </c>
      <c r="J92" s="39">
        <f t="shared" ref="J92:J94" si="57">D92*E92</f>
        <v>3628.8</v>
      </c>
      <c r="K92" s="39">
        <f t="shared" ref="K92:K94" si="58">(J92/E92)*F92</f>
        <v>0</v>
      </c>
      <c r="L92" s="39">
        <f t="shared" ref="L92:L94" si="59">(J92/E92)*H92</f>
        <v>0</v>
      </c>
      <c r="M92" s="39">
        <f t="shared" ref="M92:M94" si="60">J92-L92</f>
        <v>3628.8</v>
      </c>
      <c r="P92" s="94"/>
      <c r="Q92" s="95"/>
      <c r="R92" s="95"/>
      <c r="S92" s="90"/>
      <c r="T92" s="90"/>
      <c r="U92" s="90"/>
      <c r="V92" s="90"/>
      <c r="W92" s="90"/>
    </row>
    <row r="93" spans="1:23" ht="31.5">
      <c r="A93" s="33" t="s">
        <v>79</v>
      </c>
      <c r="B93" s="44" t="s">
        <v>184</v>
      </c>
      <c r="C93" s="45" t="s">
        <v>35</v>
      </c>
      <c r="D93" s="46">
        <v>12.78</v>
      </c>
      <c r="E93" s="47">
        <v>200</v>
      </c>
      <c r="F93" s="37"/>
      <c r="G93" s="38">
        <v>81</v>
      </c>
      <c r="H93" s="38">
        <f t="shared" si="56"/>
        <v>81</v>
      </c>
      <c r="I93" s="38">
        <f t="shared" si="55"/>
        <v>119</v>
      </c>
      <c r="J93" s="39">
        <f t="shared" si="57"/>
        <v>2556</v>
      </c>
      <c r="K93" s="39">
        <f t="shared" si="58"/>
        <v>0</v>
      </c>
      <c r="L93" s="39">
        <f t="shared" si="59"/>
        <v>1035.1799999999998</v>
      </c>
      <c r="M93" s="39">
        <f t="shared" si="60"/>
        <v>1520.8200000000002</v>
      </c>
      <c r="P93" s="96" t="s">
        <v>201</v>
      </c>
      <c r="Q93" s="97"/>
      <c r="R93" s="97"/>
      <c r="S93" s="97"/>
      <c r="T93" s="97"/>
      <c r="U93" s="97"/>
      <c r="V93" s="97"/>
      <c r="W93" s="97"/>
    </row>
    <row r="94" spans="1:23" ht="31.5">
      <c r="A94" s="33" t="s">
        <v>80</v>
      </c>
      <c r="B94" s="48" t="s">
        <v>185</v>
      </c>
      <c r="C94" s="49" t="s">
        <v>35</v>
      </c>
      <c r="D94" s="50">
        <v>25.05</v>
      </c>
      <c r="E94" s="40">
        <v>100</v>
      </c>
      <c r="F94" s="37"/>
      <c r="G94" s="38">
        <v>0</v>
      </c>
      <c r="H94" s="38">
        <f t="shared" si="56"/>
        <v>0</v>
      </c>
      <c r="I94" s="38">
        <f t="shared" si="55"/>
        <v>100</v>
      </c>
      <c r="J94" s="39">
        <f t="shared" si="57"/>
        <v>2505</v>
      </c>
      <c r="K94" s="39">
        <f t="shared" si="58"/>
        <v>0</v>
      </c>
      <c r="L94" s="39">
        <f t="shared" si="59"/>
        <v>0</v>
      </c>
      <c r="M94" s="39">
        <f t="shared" si="60"/>
        <v>2505</v>
      </c>
      <c r="P94" s="94"/>
      <c r="Q94" s="95"/>
      <c r="R94" s="95"/>
      <c r="S94" s="90"/>
      <c r="T94" s="90"/>
      <c r="U94" s="90"/>
      <c r="V94" s="90"/>
      <c r="W94" s="90"/>
    </row>
    <row r="95" spans="1:23">
      <c r="A95" s="65" t="s">
        <v>81</v>
      </c>
      <c r="B95" s="63" t="s">
        <v>186</v>
      </c>
      <c r="C95" s="61"/>
      <c r="D95" s="72"/>
      <c r="E95" s="72"/>
      <c r="F95" s="72"/>
      <c r="G95" s="73">
        <v>0</v>
      </c>
      <c r="H95" s="73">
        <f t="shared" si="43"/>
        <v>0</v>
      </c>
      <c r="I95" s="73">
        <f t="shared" si="44"/>
        <v>0</v>
      </c>
      <c r="J95" s="70">
        <f>SUM(J96:J97)</f>
        <v>6202.03</v>
      </c>
      <c r="K95" s="70">
        <f>SUM(K96:K97)</f>
        <v>0</v>
      </c>
      <c r="L95" s="70">
        <f>SUM(L96:L97)</f>
        <v>5459.71</v>
      </c>
      <c r="M95" s="70">
        <f>SUM(M96:M97)</f>
        <v>742.32</v>
      </c>
      <c r="P95" s="89"/>
      <c r="Q95" s="90"/>
      <c r="R95" s="90"/>
      <c r="S95" s="90"/>
      <c r="T95" s="90"/>
      <c r="U95" s="90"/>
      <c r="V95" s="90"/>
      <c r="W95" s="90"/>
    </row>
    <row r="96" spans="1:23">
      <c r="A96" s="33" t="s">
        <v>82</v>
      </c>
      <c r="B96" s="34" t="s">
        <v>187</v>
      </c>
      <c r="C96" s="35" t="s">
        <v>188</v>
      </c>
      <c r="D96" s="36">
        <v>5459.71</v>
      </c>
      <c r="E96" s="37">
        <v>1</v>
      </c>
      <c r="F96" s="37"/>
      <c r="G96" s="38">
        <v>1</v>
      </c>
      <c r="H96" s="38">
        <f t="shared" si="43"/>
        <v>1</v>
      </c>
      <c r="I96" s="38">
        <f t="shared" si="44"/>
        <v>0</v>
      </c>
      <c r="J96" s="39">
        <f t="shared" ref="J96:J97" si="61">D96*E96</f>
        <v>5459.71</v>
      </c>
      <c r="K96" s="39">
        <f t="shared" ref="K96:K97" si="62">(J96/E96)*F96</f>
        <v>0</v>
      </c>
      <c r="L96" s="39">
        <f t="shared" ref="L96:L97" si="63">(J96/E96)*H96</f>
        <v>5459.71</v>
      </c>
      <c r="M96" s="39">
        <f t="shared" ref="M96:M97" si="64">J96-L96</f>
        <v>0</v>
      </c>
      <c r="P96" s="89"/>
      <c r="Q96" s="90"/>
      <c r="R96" s="90"/>
      <c r="S96" s="90"/>
      <c r="T96" s="90"/>
      <c r="U96" s="90"/>
      <c r="V96" s="90"/>
      <c r="W96" s="90"/>
    </row>
    <row r="97" spans="1:23">
      <c r="A97" s="33" t="s">
        <v>83</v>
      </c>
      <c r="B97" s="51" t="s">
        <v>189</v>
      </c>
      <c r="C97" s="35" t="s">
        <v>188</v>
      </c>
      <c r="D97" s="52">
        <v>742.32</v>
      </c>
      <c r="E97" s="37">
        <v>1</v>
      </c>
      <c r="F97" s="37"/>
      <c r="G97" s="38">
        <v>0</v>
      </c>
      <c r="H97" s="38">
        <f t="shared" si="43"/>
        <v>0</v>
      </c>
      <c r="I97" s="38">
        <f t="shared" si="44"/>
        <v>1</v>
      </c>
      <c r="J97" s="39">
        <f t="shared" si="61"/>
        <v>742.32</v>
      </c>
      <c r="K97" s="39">
        <f t="shared" si="62"/>
        <v>0</v>
      </c>
      <c r="L97" s="39">
        <f t="shared" si="63"/>
        <v>0</v>
      </c>
      <c r="M97" s="39">
        <f t="shared" si="64"/>
        <v>742.32</v>
      </c>
      <c r="P97" s="89"/>
      <c r="Q97" s="90"/>
      <c r="R97" s="90"/>
      <c r="S97" s="90"/>
      <c r="T97" s="90"/>
      <c r="U97" s="90"/>
      <c r="V97" s="90"/>
      <c r="W97" s="90"/>
    </row>
    <row r="98" spans="1:23">
      <c r="A98" s="33"/>
      <c r="B98" s="51"/>
      <c r="C98" s="35"/>
      <c r="D98" s="52"/>
      <c r="E98" s="37"/>
      <c r="F98" s="37"/>
      <c r="G98" s="38"/>
      <c r="H98" s="38"/>
      <c r="I98" s="38"/>
      <c r="J98" s="39"/>
      <c r="K98" s="39"/>
      <c r="L98" s="39"/>
      <c r="M98" s="39"/>
      <c r="P98" s="89"/>
      <c r="Q98" s="90"/>
      <c r="R98" s="90"/>
      <c r="S98" s="90"/>
      <c r="T98" s="90"/>
      <c r="U98" s="90"/>
      <c r="V98" s="90"/>
      <c r="W98" s="90"/>
    </row>
    <row r="99" spans="1:23">
      <c r="A99" s="33"/>
      <c r="B99" s="51"/>
      <c r="C99" s="35"/>
      <c r="D99" s="52"/>
      <c r="E99" s="37"/>
      <c r="F99" s="37"/>
      <c r="G99" s="38"/>
      <c r="H99" s="38"/>
      <c r="I99" s="38"/>
      <c r="J99" s="39"/>
      <c r="K99" s="39"/>
      <c r="L99" s="39"/>
      <c r="M99" s="39"/>
      <c r="P99" s="89"/>
      <c r="Q99" s="90"/>
      <c r="R99" s="90"/>
      <c r="S99" s="90"/>
      <c r="T99" s="90"/>
      <c r="U99" s="90"/>
      <c r="V99" s="90"/>
      <c r="W99" s="90"/>
    </row>
    <row r="100" spans="1:23">
      <c r="A100" s="81" t="s">
        <v>86</v>
      </c>
      <c r="B100" s="82"/>
      <c r="C100" s="81"/>
      <c r="D100" s="83"/>
      <c r="E100" s="83"/>
      <c r="F100" s="83"/>
      <c r="G100" s="83"/>
      <c r="H100" s="83"/>
      <c r="I100" s="83"/>
      <c r="J100" s="83">
        <f>SUM(J23:J97)/2+12.69</f>
        <v>123999.99799999999</v>
      </c>
      <c r="K100" s="83">
        <f>SUM(K23:K97)/2</f>
        <v>22312.117000000002</v>
      </c>
      <c r="L100" s="83">
        <f>SUM(L23:L97)/2</f>
        <v>48768.028000000006</v>
      </c>
      <c r="M100" s="83">
        <f>SUM(M23:M97)/2+12.69</f>
        <v>75231.970000000016</v>
      </c>
      <c r="P100" s="89"/>
      <c r="Q100" s="90"/>
      <c r="R100" s="90"/>
      <c r="S100" s="90"/>
      <c r="T100" s="90"/>
      <c r="U100" s="90"/>
      <c r="V100" s="90"/>
      <c r="W100" s="90"/>
    </row>
    <row r="101" spans="1:23">
      <c r="A101" s="35"/>
      <c r="B101" s="51"/>
      <c r="C101" s="35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P101" s="96"/>
      <c r="Q101" s="97"/>
      <c r="R101" s="97"/>
      <c r="S101" s="97"/>
      <c r="T101" s="90"/>
      <c r="U101" s="90"/>
      <c r="V101" s="90"/>
      <c r="W101" s="90"/>
    </row>
    <row r="102" spans="1:23">
      <c r="P102" s="89"/>
      <c r="Q102" s="90"/>
      <c r="R102" s="90"/>
      <c r="S102" s="90"/>
      <c r="T102" s="90"/>
      <c r="U102" s="90"/>
      <c r="V102" s="90"/>
      <c r="W102" s="90"/>
    </row>
    <row r="103" spans="1:23">
      <c r="A103" s="55"/>
      <c r="B103" s="56"/>
      <c r="C103" s="56"/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  <c r="P103" s="87"/>
      <c r="Q103"/>
      <c r="R103"/>
      <c r="S103"/>
      <c r="T103"/>
      <c r="U103"/>
      <c r="V103"/>
      <c r="W103"/>
    </row>
    <row r="104" spans="1:23">
      <c r="A104" s="55"/>
      <c r="B104" s="56"/>
      <c r="C104" s="22"/>
      <c r="D104" s="22"/>
      <c r="E104" s="22"/>
      <c r="F104" s="56"/>
      <c r="G104" s="22"/>
      <c r="H104" s="22"/>
      <c r="I104" s="22"/>
      <c r="J104" s="22"/>
      <c r="K104" s="22"/>
      <c r="L104" s="22"/>
      <c r="M104" s="22"/>
      <c r="N104" s="22"/>
      <c r="O104" s="22"/>
      <c r="P104" s="88"/>
    </row>
    <row r="105" spans="1:23">
      <c r="A105" s="55"/>
      <c r="B105" s="57"/>
      <c r="C105" s="32"/>
      <c r="D105" s="32"/>
      <c r="E105" s="32"/>
      <c r="F105" s="57"/>
      <c r="G105" s="32"/>
      <c r="H105" s="32"/>
      <c r="I105" s="32"/>
      <c r="J105" s="32"/>
      <c r="K105" s="32"/>
      <c r="L105" s="32"/>
      <c r="M105" s="22"/>
      <c r="N105" s="22"/>
      <c r="O105" s="22"/>
      <c r="P105" s="88"/>
    </row>
    <row r="106" spans="1:23">
      <c r="A106" s="55"/>
      <c r="B106" s="56"/>
      <c r="C106" s="22"/>
      <c r="D106" s="22"/>
      <c r="E106" s="22"/>
      <c r="F106" s="56"/>
      <c r="G106" s="22"/>
      <c r="H106" s="22"/>
      <c r="I106" s="22"/>
      <c r="J106" s="22"/>
      <c r="K106" s="22"/>
      <c r="L106" s="22"/>
      <c r="M106" s="22"/>
      <c r="N106" s="22"/>
      <c r="O106" s="22"/>
      <c r="P106" s="88"/>
    </row>
  </sheetData>
  <mergeCells count="34">
    <mergeCell ref="A1:B6"/>
    <mergeCell ref="A8:B8"/>
    <mergeCell ref="J14:K14"/>
    <mergeCell ref="L14:M14"/>
    <mergeCell ref="J15:K15"/>
    <mergeCell ref="L15:M15"/>
    <mergeCell ref="J16:K16"/>
    <mergeCell ref="L16:M16"/>
    <mergeCell ref="J17:K17"/>
    <mergeCell ref="L17:M17"/>
    <mergeCell ref="A18:M20"/>
    <mergeCell ref="E21:I21"/>
    <mergeCell ref="J21:M21"/>
    <mergeCell ref="A21:A22"/>
    <mergeCell ref="B21:B22"/>
    <mergeCell ref="C21:C22"/>
    <mergeCell ref="P27:S27"/>
    <mergeCell ref="U27:W27"/>
    <mergeCell ref="P28:R28"/>
    <mergeCell ref="P29:R29"/>
    <mergeCell ref="P30:R30"/>
    <mergeCell ref="P36:S36"/>
    <mergeCell ref="P38:R38"/>
    <mergeCell ref="P43:R43"/>
    <mergeCell ref="S43:U43"/>
    <mergeCell ref="P44:R44"/>
    <mergeCell ref="S44:U44"/>
    <mergeCell ref="P94:R94"/>
    <mergeCell ref="P101:S101"/>
    <mergeCell ref="P86:R86"/>
    <mergeCell ref="T86:V86"/>
    <mergeCell ref="P89:S89"/>
    <mergeCell ref="P92:R92"/>
    <mergeCell ref="P93:W93"/>
  </mergeCells>
  <printOptions horizontalCentered="1"/>
  <pageMargins left="0.7" right="0.7" top="0.75" bottom="0.75" header="0.3" footer="0.3"/>
  <pageSetup paperSize="9" scale="48" fitToWidth="0" orientation="landscape" r:id="rId1"/>
  <headerFooter>
    <oddFooter>&amp;CPágina &amp;P</oddFooter>
  </headerFooter>
  <drawing r:id="rId2"/>
  <extLst>
    <ext uri="smNativeData">
      <pm:sheetPrefs xmlns:pm="smNativeData" day="1683417071" outlineProtect="1" showHorizontalRuler="1" showVerticalRuler="1" showAltShade="0">
        <pm:shade id="0" type="0" fgLvl="100" fgClr="000000" bgLvl="100" bgClr="FFFFFF"/>
        <pm:shade id="1" type="0" fgLvl="100" fgClr="000000" bgLvl="100" bgClr="FFFFFF"/>
      </pm:sheetPref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B8:N12"/>
  <sheetViews>
    <sheetView workbookViewId="0">
      <selection activeCell="F25" sqref="F25"/>
    </sheetView>
  </sheetViews>
  <sheetFormatPr defaultRowHeight="12.75"/>
  <sheetData>
    <row r="8" spans="2:14">
      <c r="B8" t="s">
        <v>205</v>
      </c>
      <c r="C8" t="s">
        <v>206</v>
      </c>
      <c r="K8" t="s">
        <v>202</v>
      </c>
    </row>
    <row r="9" spans="2:14">
      <c r="C9" t="s">
        <v>207</v>
      </c>
      <c r="K9" t="s">
        <v>203</v>
      </c>
    </row>
    <row r="10" spans="2:14">
      <c r="C10" t="s">
        <v>208</v>
      </c>
      <c r="K10" s="114" t="s">
        <v>195</v>
      </c>
      <c r="L10" s="115"/>
      <c r="M10" s="115"/>
      <c r="N10" s="115"/>
    </row>
    <row r="11" spans="2:14">
      <c r="C11" t="s">
        <v>209</v>
      </c>
      <c r="K11" t="s">
        <v>204</v>
      </c>
    </row>
    <row r="12" spans="2:14">
      <c r="C12" t="s">
        <v>210</v>
      </c>
      <c r="K12" t="s">
        <v>203</v>
      </c>
    </row>
  </sheetData>
  <mergeCells count="1">
    <mergeCell ref="K10:N10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DADOS</vt:lpstr>
      <vt:lpstr>MED</vt:lpstr>
      <vt:lpstr>Extras</vt:lpstr>
      <vt:lpstr>MED!Area_de_impressao</vt:lpstr>
      <vt:lpstr>MED!Titulos_de_impressao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42632412404</cp:lastModifiedBy>
  <cp:revision>0</cp:revision>
  <cp:lastPrinted>2023-09-24T04:19:22Z</cp:lastPrinted>
  <dcterms:created xsi:type="dcterms:W3CDTF">2022-11-23T16:16:00Z</dcterms:created>
  <dcterms:modified xsi:type="dcterms:W3CDTF">2023-10-20T12:46:26Z</dcterms:modified>
</cp:coreProperties>
</file>