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activeTab="1"/>
  </bookViews>
  <sheets>
    <sheet name="BM11"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COMPOSIÇÃO DO BDI EQUIPAMENTO" sheetId="20" state="hidden" r:id="rId19"/>
  </sheets>
  <externalReferences>
    <externalReference r:id="rId20"/>
    <externalReference r:id="rId21"/>
  </externalReferences>
  <definedNames>
    <definedName name="_xlnm.Print_Area" localSheetId="0">'BM11'!$A$1:$Y$59</definedName>
    <definedName name="_xlnm.Print_Area" localSheetId="18">'COMPOSIÇÃO DO BDI EQUIPAMENTO'!$A$1:$E$52</definedName>
    <definedName name="SABRIL2017">'[1]SERVIÇOS ABRIL 2017'!$A$3:$E$6145</definedName>
    <definedName name="_xlnm.Print_Titles" localSheetId="0">'BM11'!$1:$9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37"/>
  <c r="C45" i="38"/>
  <c r="C46" i="34"/>
  <c r="B45" i="33"/>
  <c r="C50" i="37" l="1"/>
  <c r="G32" s="1"/>
  <c r="C49" i="38"/>
  <c r="G32" s="1"/>
  <c r="H32" s="1"/>
  <c r="G11" s="1"/>
  <c r="C50" i="34"/>
  <c r="G33" s="1"/>
  <c r="H33" s="1"/>
  <c r="G12" s="1"/>
  <c r="B49" i="33"/>
  <c r="G32" s="1"/>
  <c r="C16" i="30"/>
  <c r="G12"/>
  <c r="G26"/>
  <c r="C16" i="37" l="1"/>
  <c r="H32"/>
  <c r="G12" s="1"/>
  <c r="G55" i="15"/>
  <c r="G54"/>
  <c r="G53"/>
  <c r="G52"/>
  <c r="G51"/>
  <c r="G50"/>
  <c r="G49"/>
  <c r="G48"/>
  <c r="G47"/>
  <c r="G45"/>
  <c r="G44"/>
  <c r="G43"/>
  <c r="G42"/>
  <c r="G41"/>
  <c r="G40"/>
  <c r="G38"/>
  <c r="G37"/>
  <c r="G36"/>
  <c r="G35"/>
  <c r="G34"/>
  <c r="G33"/>
  <c r="G30"/>
  <c r="G14"/>
  <c r="G15"/>
  <c r="G17"/>
  <c r="G18"/>
  <c r="G19"/>
  <c r="G20"/>
  <c r="G21"/>
  <c r="G22"/>
  <c r="G23"/>
  <c r="G24"/>
  <c r="G26"/>
  <c r="G12"/>
  <c r="G12" i="35"/>
  <c r="C16"/>
  <c r="B27" i="40"/>
  <c r="G21" i="35" l="1"/>
  <c r="C25"/>
  <c r="B25" i="40" l="1"/>
  <c r="B24"/>
  <c r="C15"/>
  <c r="B7"/>
  <c r="G13" l="1"/>
  <c r="C19" s="1"/>
  <c r="C17"/>
  <c r="D49" i="35" l="1"/>
  <c r="D48"/>
  <c r="H32" i="33" l="1"/>
  <c r="G12" s="1"/>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B50" i="22" l="1"/>
  <c r="D30" i="35"/>
  <c r="D42"/>
  <c r="G31" i="22" l="1"/>
  <c r="G32"/>
  <c r="G29"/>
  <c r="G27"/>
  <c r="G12" l="1"/>
  <c r="Y13" i="15"/>
  <c r="G13" s="1"/>
  <c r="G30" i="22"/>
  <c r="G28"/>
  <c r="G13" i="34"/>
  <c r="C19" s="1"/>
  <c r="Y29" i="15" s="1"/>
  <c r="G29" s="1"/>
  <c r="D47" i="25" l="1"/>
  <c r="F24" i="29" l="1"/>
  <c r="F25"/>
  <c r="F23" l="1"/>
  <c r="F22"/>
  <c r="F21"/>
  <c r="F29" l="1"/>
  <c r="F31" s="1"/>
  <c r="C17" i="39"/>
  <c r="C19"/>
  <c r="I48" i="15"/>
  <c r="I49"/>
  <c r="I50"/>
  <c r="I51"/>
  <c r="I52"/>
  <c r="I53"/>
  <c r="I54"/>
  <c r="I55"/>
  <c r="I40"/>
  <c r="I41"/>
  <c r="I42"/>
  <c r="I43"/>
  <c r="I44"/>
  <c r="I45"/>
  <c r="I36"/>
  <c r="I37"/>
  <c r="I38"/>
  <c r="I33"/>
  <c r="I34"/>
  <c r="I35"/>
  <c r="I14"/>
  <c r="I15"/>
  <c r="I21"/>
  <c r="I23"/>
  <c r="I24"/>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34"/>
  <c r="K34"/>
  <c r="K36"/>
  <c r="M36"/>
  <c r="M42"/>
  <c r="K42"/>
  <c r="M54"/>
  <c r="K54"/>
  <c r="M50"/>
  <c r="K50"/>
  <c r="J24"/>
  <c r="J15"/>
  <c r="J33"/>
  <c r="J45"/>
  <c r="J41"/>
  <c r="L41"/>
  <c r="J53"/>
  <c r="J49"/>
  <c r="J12"/>
  <c r="J14"/>
  <c r="J38"/>
  <c r="J44"/>
  <c r="J40"/>
  <c r="J52"/>
  <c r="J48"/>
  <c r="J26"/>
  <c r="J35"/>
  <c r="J37"/>
  <c r="J43"/>
  <c r="J55"/>
  <c r="J51"/>
  <c r="J34"/>
  <c r="J36"/>
  <c r="J42"/>
  <c r="J54"/>
  <c r="J50"/>
  <c r="J23"/>
  <c r="J21"/>
  <c r="G13" i="39"/>
  <c r="I17" i="15"/>
  <c r="M17" l="1"/>
  <c r="K17"/>
  <c r="J17"/>
  <c r="H55"/>
  <c r="H54"/>
  <c r="H53"/>
  <c r="H52"/>
  <c r="H51"/>
  <c r="H50"/>
  <c r="H49"/>
  <c r="H48"/>
  <c r="H47"/>
  <c r="H45"/>
  <c r="H44"/>
  <c r="H43"/>
  <c r="H42"/>
  <c r="H41"/>
  <c r="H40"/>
  <c r="H38"/>
  <c r="H37"/>
  <c r="H36"/>
  <c r="H35"/>
  <c r="H34"/>
  <c r="H33"/>
  <c r="C18" i="38" l="1"/>
  <c r="Y31" i="15" s="1"/>
  <c r="G31" s="1"/>
  <c r="C17" i="36"/>
  <c r="C19"/>
  <c r="I22" i="15" s="1"/>
  <c r="C46" i="25"/>
  <c r="C15" i="34"/>
  <c r="C15" i="33"/>
  <c r="C19"/>
  <c r="Y28" i="15" l="1"/>
  <c r="G28" s="1"/>
  <c r="C16" i="33"/>
  <c r="H31" i="15"/>
  <c r="M22"/>
  <c r="K22"/>
  <c r="J22"/>
  <c r="H29"/>
  <c r="I29"/>
  <c r="H28"/>
  <c r="G12" i="38"/>
  <c r="C16" s="1"/>
  <c r="G13" i="36"/>
  <c r="G13" i="35"/>
  <c r="G13" i="33"/>
  <c r="I28" i="15" l="1"/>
  <c r="K28" s="1"/>
  <c r="L28" s="1"/>
  <c r="C17" i="35"/>
  <c r="C19"/>
  <c r="I31" i="15"/>
  <c r="K31" s="1"/>
  <c r="M28"/>
  <c r="M29"/>
  <c r="K29"/>
  <c r="L29" s="1"/>
  <c r="H30"/>
  <c r="I30"/>
  <c r="J29"/>
  <c r="J28"/>
  <c r="C17" i="33"/>
  <c r="C17" i="34"/>
  <c r="L55" i="15"/>
  <c r="L53"/>
  <c r="L51"/>
  <c r="L50"/>
  <c r="L49"/>
  <c r="L45"/>
  <c r="L42"/>
  <c r="L36"/>
  <c r="L35"/>
  <c r="L33"/>
  <c r="C19" i="26"/>
  <c r="L54" i="15"/>
  <c r="L52"/>
  <c r="L48"/>
  <c r="I47"/>
  <c r="L44"/>
  <c r="L43"/>
  <c r="L40"/>
  <c r="L38"/>
  <c r="L37"/>
  <c r="L34"/>
  <c r="G12" i="31"/>
  <c r="C19" s="1"/>
  <c r="G13" i="27"/>
  <c r="C17" s="1"/>
  <c r="J31" i="15" l="1"/>
  <c r="M31"/>
  <c r="K30"/>
  <c r="L30" s="1"/>
  <c r="M30"/>
  <c r="M47"/>
  <c r="K47"/>
  <c r="L47" s="1"/>
  <c r="J47"/>
  <c r="J46" s="1"/>
  <c r="J30"/>
  <c r="F13" i="25"/>
  <c r="L31" i="15"/>
  <c r="G13" i="31"/>
  <c r="C17" s="1"/>
  <c r="G13" i="24"/>
  <c r="C19" s="1"/>
  <c r="J39" i="15"/>
  <c r="G13" i="30"/>
  <c r="C19" s="1"/>
  <c r="G12" i="29"/>
  <c r="C18" s="1"/>
  <c r="C19" i="27"/>
  <c r="G13" i="26"/>
  <c r="G13" i="22"/>
  <c r="C17" i="25" l="1"/>
  <c r="I20" i="15"/>
  <c r="C17" i="26"/>
  <c r="I19" i="15"/>
  <c r="L14"/>
  <c r="C17" i="24"/>
  <c r="C16" i="29"/>
  <c r="C17" i="30"/>
  <c r="C19" i="22"/>
  <c r="C16" s="1"/>
  <c r="L24" i="15"/>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C23" i="23" l="1"/>
  <c r="D23" s="1"/>
  <c r="E29" s="1"/>
  <c r="C17" i="22"/>
  <c r="I18" i="15"/>
  <c r="K19"/>
  <c r="M19"/>
  <c r="K20"/>
  <c r="L20" s="1"/>
  <c r="M20"/>
  <c r="J20"/>
  <c r="J19"/>
  <c r="H19"/>
  <c r="H39"/>
  <c r="L46"/>
  <c r="L39"/>
  <c r="H46"/>
  <c r="F39"/>
  <c r="F46"/>
  <c r="F27"/>
  <c r="F11"/>
  <c r="C16" i="23" l="1"/>
  <c r="Y16" i="15"/>
  <c r="G16" s="1"/>
  <c r="G12" i="23"/>
  <c r="K18" i="15"/>
  <c r="J18"/>
  <c r="M18"/>
  <c r="H13"/>
  <c r="I13"/>
  <c r="L19"/>
  <c r="L23"/>
  <c r="F56"/>
  <c r="K13" l="1"/>
  <c r="L13" s="1"/>
  <c r="M13"/>
  <c r="J13"/>
  <c r="C17" i="23"/>
  <c r="F57" i="15"/>
  <c r="E25" i="20"/>
  <c r="E18"/>
  <c r="E28" s="1"/>
  <c r="E12"/>
  <c r="F58" i="15" l="1"/>
  <c r="B7" i="20"/>
  <c r="B6"/>
  <c r="H17" i="15"/>
  <c r="H18"/>
  <c r="L18" l="1"/>
  <c r="L17"/>
  <c r="G13" i="37" l="1"/>
  <c r="C19"/>
  <c r="Y32" i="15" s="1"/>
  <c r="G32" s="1"/>
  <c r="C17" i="37" l="1"/>
  <c r="H32" i="15" l="1"/>
  <c r="H27" s="1"/>
  <c r="I32"/>
  <c r="M32" l="1"/>
  <c r="K32"/>
  <c r="L32" s="1"/>
  <c r="L27" s="1"/>
  <c r="J32"/>
  <c r="J27" l="1"/>
  <c r="C19" i="23"/>
  <c r="H16" i="15" l="1"/>
  <c r="G13" i="23"/>
  <c r="I16" i="15" l="1"/>
  <c r="J16" l="1"/>
  <c r="K16"/>
  <c r="L16" s="1"/>
  <c r="M16"/>
  <c r="G25"/>
  <c r="H25" s="1"/>
  <c r="H11" s="1"/>
  <c r="H56" s="1"/>
  <c r="I25"/>
  <c r="K25" s="1"/>
  <c r="L25" s="1"/>
  <c r="M25" l="1"/>
  <c r="J25"/>
  <c r="J11"/>
  <c r="M11" s="1"/>
  <c r="L11"/>
  <c r="L56" s="1"/>
  <c r="L57" s="1"/>
  <c r="L58" s="1"/>
  <c r="H57"/>
  <c r="H58" s="1"/>
  <c r="J56" l="1"/>
  <c r="J57" s="1"/>
  <c r="M57" s="1"/>
  <c r="M56" l="1"/>
  <c r="J58"/>
  <c r="M58" s="1"/>
</calcChain>
</file>

<file path=xl/sharedStrings.xml><?xml version="1.0" encoding="utf-8"?>
<sst xmlns="http://schemas.openxmlformats.org/spreadsheetml/2006/main" count="1000" uniqueCount="341">
  <si>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</si>
  <si>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</si>
  <si>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</si>
  <si>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</si>
  <si>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</si>
  <si>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</si>
  <si>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</si>
  <si>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</si>
  <si>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</si>
  <si>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</si>
  <si>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</si>
  <si>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</si>
  <si>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</si>
  <si>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</si>
  <si>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</si>
  <si>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</si>
  <si>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</si>
  <si>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</si>
  <si>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</si>
  <si>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</si>
  <si>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</si>
  <si>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</si>
  <si>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</si>
  <si>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</si>
  <si>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</si>
  <si>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</si>
  <si>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</si>
  <si>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</si>
  <si>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</si>
  <si>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</si>
  <si>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</si>
  <si>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</si>
  <si>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</si>
  <si>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</si>
  <si>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</si>
  <si>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</si>
  <si>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</si>
  <si>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</si>
  <si>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</si>
  <si>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</si>
  <si>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</si>
  <si>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</si>
  <si>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</si>
  <si>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</si>
  <si>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</si>
  <si>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</si>
  <si>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</si>
  <si>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</si>
  <si>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</si>
  <si>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</si>
  <si>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</si>
  <si>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</si>
  <si>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</si>
  <si>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</si>
  <si>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</si>
  <si>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</si>
  <si>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</si>
  <si>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</si>
  <si>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</si>
  <si>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</si>
  <si>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</si>
  <si>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</si>
  <si>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</si>
  <si>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</si>
  <si>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</si>
  <si>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</si>
  <si>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</si>
  <si>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</si>
  <si>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</si>
  <si>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</si>
  <si>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</si>
  <si>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</si>
  <si>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</si>
  <si>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</si>
  <si>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</si>
  <si>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</si>
  <si>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</si>
  <si>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</si>
  <si>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</si>
  <si>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</si>
  <si>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</si>
  <si>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</si>
  <si>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</si>
  <si>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</si>
  <si>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</si>
  <si>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</si>
  <si>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</si>
  <si>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</si>
  <si>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</si>
  <si>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</si>
  <si>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</si>
  <si>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</si>
  <si>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</si>
  <si>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</si>
  <si>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</si>
  <si>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</si>
  <si>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</si>
  <si>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</si>
  <si>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</si>
  <si>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</si>
  <si>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</si>
  <si>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</si>
  <si>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</si>
  <si>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</si>
  <si>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</si>
  <si>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</si>
  <si>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</si>
  <si>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</si>
  <si>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</si>
  <si>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</si>
  <si>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</si>
  <si>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</si>
  <si>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</si>
  <si>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</si>
  <si>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</si>
  <si>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</si>
  <si>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</si>
  <si>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</si>
  <si>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</si>
  <si>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</si>
  <si>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</si>
  <si>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</si>
  <si>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</si>
  <si>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</si>
  <si>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</si>
  <si>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</si>
  <si>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</si>
  <si>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</si>
  <si>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</si>
  <si>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</si>
  <si>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</si>
  <si>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</si>
  <si>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</si>
  <si>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</si>
  <si>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</si>
  <si>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</si>
  <si>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</si>
  <si>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</si>
  <si>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</si>
  <si>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</si>
  <si>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</si>
  <si>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</si>
  <si>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</si>
  <si>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</si>
  <si>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</si>
  <si>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</si>
  <si>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</si>
  <si>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</si>
  <si>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</si>
  <si>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</si>
  <si>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</si>
  <si>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</si>
  <si>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</si>
  <si>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</si>
  <si>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</si>
  <si>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</si>
  <si>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</si>
  <si>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</si>
  <si>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</si>
  <si>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</si>
  <si>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</si>
  <si>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</si>
  <si>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</si>
  <si>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</si>
  <si>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</si>
  <si>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</si>
  <si>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</si>
  <si>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</si>
  <si>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</si>
  <si>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</si>
  <si>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</si>
  <si>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</si>
  <si>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</si>
  <si>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</si>
  <si>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</si>
  <si>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</si>
  <si>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</si>
  <si>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</si>
  <si>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</si>
  <si>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</si>
  <si>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</si>
  <si>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</si>
  <si>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</si>
  <si>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</si>
  <si>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</si>
  <si>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</si>
  <si>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</si>
  <si>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</si>
  <si>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</si>
  <si>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</si>
  <si>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</si>
  <si>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</si>
  <si>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</si>
  <si>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</si>
  <si>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</si>
  <si>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</si>
  <si>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</si>
  <si>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</si>
  <si>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</si>
  <si>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</si>
  <si>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</si>
  <si>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</si>
  <si>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</si>
  <si>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</si>
  <si>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</si>
  <si>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</si>
  <si>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</si>
  <si>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</si>
  <si>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</si>
  <si>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</si>
  <si>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</si>
  <si>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</si>
  <si>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</si>
  <si>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</si>
  <si>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</si>
  <si>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</si>
  <si>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</si>
  <si>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</si>
  <si>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</si>
  <si>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</si>
  <si>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</si>
  <si>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</si>
  <si>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</si>
  <si>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</si>
  <si>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</si>
  <si>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</si>
  <si>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</si>
  <si>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</si>
  <si>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</si>
  <si>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</si>
  <si>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</si>
  <si>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</si>
  <si>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</si>
  <si>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</si>
  <si>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</si>
  <si>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</si>
  <si>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</si>
  <si>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</si>
  <si>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</si>
  <si>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</si>
  <si>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</si>
  <si>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</si>
  <si>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</si>
  <si>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</si>
  <si>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</si>
  <si>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</si>
  <si>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</si>
  <si>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</si>
  <si>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</si>
  <si>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</si>
  <si>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</si>
  <si>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</si>
  <si>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</si>
  <si>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</si>
  <si>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</si>
  <si>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</si>
  <si>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</si>
  <si>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</si>
  <si>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</si>
  <si>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</si>
  <si>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</si>
  <si>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</si>
  <si>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</si>
  <si>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</si>
  <si>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</si>
  <si>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</si>
  <si>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</si>
  <si>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</si>
  <si>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</si>
  <si>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</si>
  <si>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</si>
  <si>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</si>
  <si>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</si>
  <si>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</si>
  <si>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</si>
  <si>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</si>
  <si>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</si>
  <si>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</si>
  <si>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</si>
  <si>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</si>
  <si>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</si>
  <si>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</si>
  <si>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</si>
  <si>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BANCADA DIREITA</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</si>
  <si>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</si>
  <si>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</si>
  <si>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</si>
  <si>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</si>
  <si>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</si>
  <si>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</si>
  <si>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</si>
  <si>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</si>
  <si>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</si>
  <si>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</si>
  <si>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</si>
  <si>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</si>
  <si>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</si>
  <si>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</si>
  <si>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</si>
  <si>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</si>
  <si>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</si>
  <si>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</si>
  <si>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</si>
  <si>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</si>
  <si>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</si>
  <si>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</si>
  <si>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</si>
  <si>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</si>
  <si>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</si>
  <si>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</si>
  <si>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</si>
  <si>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</si>
  <si>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</si>
  <si>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</si>
  <si>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</si>
  <si>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</si>
  <si>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</si>
  <si>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</si>
  <si>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</si>
  <si>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ITENS 103 E 104</t>
  </si>
  <si>
    <t>JUL/22</t>
  </si>
  <si>
    <t>CHILLER TERREO</t>
  </si>
  <si>
    <t>BOLETIM DE MEDIÇÃO BM12 - 01 a 31 agosto 2022</t>
  </si>
  <si>
    <t>MÊS 12
AGSOTO DE 2022</t>
  </si>
  <si>
    <t>mês 12 AGO/22</t>
  </si>
  <si>
    <t>MEMÓRIA DE CÁLCULO DO BOLETIM MENSAL DE MEDIÇÃO DOS SERVIÇOS - BM12</t>
  </si>
  <si>
    <t>PERÍODO DE REFERÊNCIA DA MEDIÇÃO ATUAL: 01 a 31 AGOSTO 2022</t>
  </si>
  <si>
    <t xml:space="preserve"> </t>
  </si>
  <si>
    <t>SALA CHILLER</t>
  </si>
  <si>
    <t>PERGOLADO</t>
  </si>
  <si>
    <t>Chiller terreo</t>
  </si>
  <si>
    <t>FACHADA FRONTAL</t>
  </si>
  <si>
    <t>COBERTURA CHAPIM</t>
  </si>
  <si>
    <t>PERÍODO DE REFERÊNCIA DA MEDIÇÃO ATUAL: 01 a 31 agosto 2022</t>
  </si>
  <si>
    <t>BM12</t>
  </si>
  <si>
    <t>BM 12</t>
  </si>
  <si>
    <t>PERÍODO DE REFERÊNCIA DA MEDIÇÃO ATUAL: 01  a 31 agosto 2022</t>
  </si>
  <si>
    <t>ago/22</t>
  </si>
  <si>
    <t>Mes ago/22</t>
  </si>
  <si>
    <t>MEMÓRIA DE CÁLCULO DO BOLETIM MENSAL DE MEDIÇÃO DOS SERVIÇOS  BM12</t>
  </si>
  <si>
    <t>REJUNTE DAS PASTILHAS</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</si>
</sst>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7">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8"/>
      <color theme="1"/>
      <name val="Calibri"/>
      <family val="2"/>
      <scheme val="minor"/>
    </font>
    <font>
      <b/>
      <sz val="9"/>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16">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0" fontId="0" fillId="0" borderId="21" xfId="0" applyBorder="1"/>
    <xf numFmtId="17" fontId="60" fillId="0" borderId="25" xfId="0" applyNumberFormat="1" applyFont="1" applyBorder="1" applyAlignment="1">
      <alignment horizontal="center" vertical="center"/>
    </xf>
    <xf numFmtId="43" fontId="0" fillId="2" borderId="25" xfId="0" applyNumberForma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177" fontId="49" fillId="24" borderId="12" xfId="0" applyNumberFormat="1" applyFont="1" applyFill="1" applyBorder="1" applyAlignment="1">
      <alignment horizontal="left" vertical="center" wrapText="1"/>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63" fillId="0" borderId="25" xfId="0" applyFont="1" applyBorder="1"/>
    <xf numFmtId="0" fontId="65" fillId="0" borderId="25" xfId="0" applyFont="1" applyBorder="1" applyAlignment="1">
      <alignment horizontal="center"/>
    </xf>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0" fontId="0" fillId="0" borderId="25" xfId="0" applyBorder="1" applyAlignment="1">
      <alignment horizontal="center"/>
    </xf>
    <xf numFmtId="0" fontId="56" fillId="0" borderId="25" xfId="0" applyFont="1" applyBorder="1" applyAlignment="1">
      <alignment horizont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Font="1" applyBorder="1"/>
    <xf numFmtId="17" fontId="63" fillId="0" borderId="25" xfId="0" applyNumberFormat="1" applyFont="1" applyBorder="1"/>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0" fillId="0" borderId="25" xfId="0" applyBorder="1" applyAlignment="1">
      <alignment horizontal="center"/>
    </xf>
    <xf numFmtId="0" fontId="56" fillId="0" borderId="25" xfId="0" applyFont="1" applyBorder="1" applyAlignment="1">
      <alignment horizontal="center"/>
    </xf>
    <xf numFmtId="17" fontId="60" fillId="0" borderId="0" xfId="0" applyNumberFormat="1" applyFont="1" applyBorder="1"/>
    <xf numFmtId="43" fontId="60" fillId="0" borderId="0" xfId="0" applyNumberFormat="1" applyFont="1" applyBorder="1"/>
    <xf numFmtId="0" fontId="0" fillId="0" borderId="25" xfId="0" applyBorder="1" applyAlignment="1">
      <alignment horizontal="right"/>
    </xf>
    <xf numFmtId="43" fontId="0" fillId="28" borderId="25" xfId="0" applyNumberFormat="1" applyFill="1" applyBorder="1" applyAlignment="1">
      <alignment vertical="center"/>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6" fillId="0" borderId="25" xfId="0" applyFont="1" applyBorder="1" applyAlignment="1">
      <alignment horizontal="center"/>
    </xf>
    <xf numFmtId="43" fontId="0" fillId="0" borderId="25" xfId="0" applyNumberFormat="1" applyFill="1" applyBorder="1" applyAlignment="1">
      <alignment vertical="center"/>
    </xf>
    <xf numFmtId="0" fontId="61" fillId="0" borderId="25" xfId="0" applyFont="1" applyFill="1" applyBorder="1" applyAlignment="1">
      <alignment wrapText="1"/>
    </xf>
    <xf numFmtId="0" fontId="56" fillId="0" borderId="25" xfId="0" applyFont="1" applyFill="1" applyBorder="1" applyAlignment="1">
      <alignment horizontal="center"/>
    </xf>
    <xf numFmtId="43" fontId="0" fillId="0" borderId="25" xfId="116" applyFont="1" applyFill="1" applyBorder="1"/>
    <xf numFmtId="0" fontId="0" fillId="0" borderId="0" xfId="0" applyFill="1"/>
    <xf numFmtId="177" fontId="47" fillId="0" borderId="0" xfId="0" applyNumberFormat="1" applyFont="1" applyFill="1" applyBorder="1" applyAlignment="1">
      <alignment horizontal="center" vertical="center" wrapText="1"/>
    </xf>
    <xf numFmtId="43" fontId="0" fillId="0" borderId="25" xfId="116" applyFont="1" applyFill="1" applyBorder="1" applyAlignment="1">
      <alignment horizontal="center" vertical="center"/>
    </xf>
    <xf numFmtId="0" fontId="0" fillId="0" borderId="0" xfId="0" applyFill="1" applyBorder="1"/>
    <xf numFmtId="177" fontId="44" fillId="0" borderId="0" xfId="0" applyNumberFormat="1" applyFont="1" applyFill="1" applyBorder="1" applyAlignment="1">
      <alignment vertical="center"/>
    </xf>
    <xf numFmtId="177" fontId="49" fillId="0" borderId="0" xfId="0" applyNumberFormat="1" applyFont="1" applyFill="1" applyBorder="1" applyAlignment="1">
      <alignment vertical="center"/>
    </xf>
    <xf numFmtId="177" fontId="49" fillId="0" borderId="16" xfId="0" applyNumberFormat="1" applyFont="1" applyFill="1" applyBorder="1" applyAlignment="1">
      <alignment vertical="center"/>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wrapText="1"/>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8" xfId="0" applyFont="1" applyFill="1" applyBorder="1" applyAlignment="1">
      <alignment horizontal="center" vertical="center" wrapText="1"/>
    </xf>
    <xf numFmtId="0" fontId="30" fillId="26" borderId="39" xfId="0" applyFont="1" applyFill="1" applyBorder="1" applyAlignment="1">
      <alignment horizontal="center" vertical="center"/>
    </xf>
    <xf numFmtId="0" fontId="30" fillId="26" borderId="35"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7" borderId="25" xfId="116"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0" fontId="0" fillId="0" borderId="31" xfId="0" applyFill="1" applyBorder="1" applyAlignment="1">
      <alignment horizontal="center"/>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48" fillId="24" borderId="12" xfId="0"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4" fillId="21" borderId="17" xfId="0" applyNumberFormat="1" applyFont="1" applyFill="1" applyBorder="1" applyAlignment="1">
      <alignment horizontal="left" vertical="center"/>
    </xf>
    <xf numFmtId="177" fontId="44" fillId="21" borderId="18" xfId="0" applyNumberFormat="1" applyFont="1" applyFill="1" applyBorder="1" applyAlignment="1">
      <alignment horizontal="left" vertical="center"/>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43" fontId="56" fillId="0" borderId="25" xfId="116" applyFont="1" applyFill="1" applyBorder="1" applyAlignment="1">
      <alignment horizontal="center" vertic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0" fontId="56" fillId="0" borderId="25" xfId="0" applyFont="1" applyFill="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Border="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52</xdr:row>
      <xdr:rowOff>190500</xdr:rowOff>
    </xdr:from>
    <xdr:to>
      <xdr:col>7</xdr:col>
      <xdr:colOff>392125</xdr:colOff>
      <xdr:row>55</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twoCellAnchor editAs="oneCell">
    <xdr:from>
      <xdr:col>5</xdr:col>
      <xdr:colOff>45094</xdr:colOff>
      <xdr:row>34</xdr:row>
      <xdr:rowOff>113702</xdr:rowOff>
    </xdr:from>
    <xdr:to>
      <xdr:col>7</xdr:col>
      <xdr:colOff>561975</xdr:colOff>
      <xdr:row>52</xdr:row>
      <xdr:rowOff>166388</xdr:rowOff>
    </xdr:to>
    <xdr:pic>
      <xdr:nvPicPr>
        <xdr:cNvPr id="3" name="Imagem 2">
          <a:extLst>
            <a:ext uri="{FF2B5EF4-FFF2-40B4-BE49-F238E27FC236}">
              <a16:creationId xmlns:a16="http://schemas.microsoft.com/office/drawing/2014/main" xmlns="" id="{9A371B81-127A-21A9-9960-0B75AE788BBC}"/>
            </a:ext>
          </a:extLst>
        </xdr:cNvPr>
        <xdr:cNvPicPr>
          <a:picLocks noChangeAspect="1"/>
        </xdr:cNvPicPr>
      </xdr:nvPicPr>
      <xdr:blipFill>
        <a:blip xmlns:r="http://schemas.openxmlformats.org/officeDocument/2006/relationships" r:embed="rId2"/>
        <a:stretch>
          <a:fillRect/>
        </a:stretch>
      </xdr:blipFill>
      <xdr:spPr>
        <a:xfrm rot="16200000">
          <a:off x="4087191" y="8149305"/>
          <a:ext cx="3719811" cy="18599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58</xdr:row>
      <xdr:rowOff>125916</xdr:rowOff>
    </xdr:from>
    <xdr:to>
      <xdr:col>7</xdr:col>
      <xdr:colOff>171450</xdr:colOff>
      <xdr:row>60</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twoCellAnchor editAs="oneCell">
    <xdr:from>
      <xdr:col>5</xdr:col>
      <xdr:colOff>18265</xdr:colOff>
      <xdr:row>38</xdr:row>
      <xdr:rowOff>57150</xdr:rowOff>
    </xdr:from>
    <xdr:to>
      <xdr:col>7</xdr:col>
      <xdr:colOff>580783</xdr:colOff>
      <xdr:row>57</xdr:row>
      <xdr:rowOff>145531</xdr:rowOff>
    </xdr:to>
    <xdr:pic>
      <xdr:nvPicPr>
        <xdr:cNvPr id="3" name="Imagem 2">
          <a:extLst>
            <a:ext uri="{FF2B5EF4-FFF2-40B4-BE49-F238E27FC236}">
              <a16:creationId xmlns:a16="http://schemas.microsoft.com/office/drawing/2014/main" xmlns="" id="{C5C4C48D-81CF-10DA-9328-011B343EDE75}"/>
            </a:ext>
          </a:extLst>
        </xdr:cNvPr>
        <xdr:cNvPicPr>
          <a:picLocks noChangeAspect="1"/>
        </xdr:cNvPicPr>
      </xdr:nvPicPr>
      <xdr:blipFill>
        <a:blip xmlns:r="http://schemas.openxmlformats.org/officeDocument/2006/relationships" r:embed="rId2"/>
        <a:stretch>
          <a:fillRect/>
        </a:stretch>
      </xdr:blipFill>
      <xdr:spPr>
        <a:xfrm rot="16200000">
          <a:off x="4084384" y="8792631"/>
          <a:ext cx="3774556" cy="19055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twoCellAnchor editAs="oneCell">
    <xdr:from>
      <xdr:col>4</xdr:col>
      <xdr:colOff>90324</xdr:colOff>
      <xdr:row>24</xdr:row>
      <xdr:rowOff>19051</xdr:rowOff>
    </xdr:from>
    <xdr:to>
      <xdr:col>7</xdr:col>
      <xdr:colOff>529052</xdr:colOff>
      <xdr:row>49</xdr:row>
      <xdr:rowOff>128121</xdr:rowOff>
    </xdr:to>
    <xdr:pic>
      <xdr:nvPicPr>
        <xdr:cNvPr id="3" name="Imagem 2">
          <a:extLst>
            <a:ext uri="{FF2B5EF4-FFF2-40B4-BE49-F238E27FC236}">
              <a16:creationId xmlns:a16="http://schemas.microsoft.com/office/drawing/2014/main" xmlns="" id="{A0800345-FDC7-46AA-9C25-BEA710650599}"/>
            </a:ext>
          </a:extLst>
        </xdr:cNvPr>
        <xdr:cNvPicPr>
          <a:picLocks noChangeAspect="1"/>
        </xdr:cNvPicPr>
      </xdr:nvPicPr>
      <xdr:blipFill>
        <a:blip xmlns:r="http://schemas.openxmlformats.org/officeDocument/2006/relationships" r:embed="rId2"/>
        <a:stretch>
          <a:fillRect/>
        </a:stretch>
      </xdr:blipFill>
      <xdr:spPr>
        <a:xfrm rot="16200000">
          <a:off x="3669866" y="6269309"/>
          <a:ext cx="4566770" cy="21627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55</xdr:row>
      <xdr:rowOff>57150</xdr:rowOff>
    </xdr:from>
    <xdr:to>
      <xdr:col>6</xdr:col>
      <xdr:colOff>658825</xdr:colOff>
      <xdr:row>57</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5</xdr:col>
      <xdr:colOff>33071</xdr:colOff>
      <xdr:row>33</xdr:row>
      <xdr:rowOff>19049</xdr:rowOff>
    </xdr:from>
    <xdr:to>
      <xdr:col>7</xdr:col>
      <xdr:colOff>616081</xdr:colOff>
      <xdr:row>54</xdr:row>
      <xdr:rowOff>93774</xdr:rowOff>
    </xdr:to>
    <xdr:pic>
      <xdr:nvPicPr>
        <xdr:cNvPr id="3" name="Imagem 2">
          <a:extLst>
            <a:ext uri="{FF2B5EF4-FFF2-40B4-BE49-F238E27FC236}">
              <a16:creationId xmlns:a16="http://schemas.microsoft.com/office/drawing/2014/main" xmlns="" id="{A39E3C5E-4449-EE07-D5EF-BB6C76AF1FF5}"/>
            </a:ext>
          </a:extLst>
        </xdr:cNvPr>
        <xdr:cNvPicPr>
          <a:picLocks noChangeAspect="1"/>
        </xdr:cNvPicPr>
      </xdr:nvPicPr>
      <xdr:blipFill>
        <a:blip xmlns:r="http://schemas.openxmlformats.org/officeDocument/2006/relationships" r:embed="rId2"/>
        <a:stretch>
          <a:fillRect/>
        </a:stretch>
      </xdr:blipFill>
      <xdr:spPr>
        <a:xfrm rot="16200000">
          <a:off x="4140076" y="7618269"/>
          <a:ext cx="3903775" cy="19260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60</xdr:row>
      <xdr:rowOff>66675</xdr:rowOff>
    </xdr:from>
    <xdr:to>
      <xdr:col>7</xdr:col>
      <xdr:colOff>96850</xdr:colOff>
      <xdr:row>62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5</xdr:col>
      <xdr:colOff>23462</xdr:colOff>
      <xdr:row>35</xdr:row>
      <xdr:rowOff>19050</xdr:rowOff>
    </xdr:from>
    <xdr:to>
      <xdr:col>7</xdr:col>
      <xdr:colOff>685099</xdr:colOff>
      <xdr:row>59</xdr:row>
      <xdr:rowOff>142174</xdr:rowOff>
    </xdr:to>
    <xdr:pic>
      <xdr:nvPicPr>
        <xdr:cNvPr id="3" name="Imagem 2">
          <a:extLst>
            <a:ext uri="{FF2B5EF4-FFF2-40B4-BE49-F238E27FC236}">
              <a16:creationId xmlns:a16="http://schemas.microsoft.com/office/drawing/2014/main" xmlns="" id="{968E67D0-3559-3FB6-F640-ED3A985F84EE}"/>
            </a:ext>
          </a:extLst>
        </xdr:cNvPr>
        <xdr:cNvPicPr>
          <a:picLocks noChangeAspect="1"/>
        </xdr:cNvPicPr>
      </xdr:nvPicPr>
      <xdr:blipFill>
        <a:blip xmlns:r="http://schemas.openxmlformats.org/officeDocument/2006/relationships" r:embed="rId2"/>
        <a:stretch>
          <a:fillRect/>
        </a:stretch>
      </xdr:blipFill>
      <xdr:spPr>
        <a:xfrm rot="16200000">
          <a:off x="4069381" y="7965106"/>
          <a:ext cx="4009324" cy="20046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63</xdr:row>
      <xdr:rowOff>28575</xdr:rowOff>
    </xdr:from>
    <xdr:to>
      <xdr:col>7</xdr:col>
      <xdr:colOff>106375</xdr:colOff>
      <xdr:row>65</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4</xdr:col>
      <xdr:colOff>66678</xdr:colOff>
      <xdr:row>32</xdr:row>
      <xdr:rowOff>59763</xdr:rowOff>
    </xdr:from>
    <xdr:to>
      <xdr:col>7</xdr:col>
      <xdr:colOff>435088</xdr:colOff>
      <xdr:row>57</xdr:row>
      <xdr:rowOff>181121</xdr:rowOff>
    </xdr:to>
    <xdr:pic>
      <xdr:nvPicPr>
        <xdr:cNvPr id="2" name="Imagem 1">
          <a:extLst>
            <a:ext uri="{FF2B5EF4-FFF2-40B4-BE49-F238E27FC236}">
              <a16:creationId xmlns:a16="http://schemas.microsoft.com/office/drawing/2014/main" xmlns="" id="{9198E932-981A-7ADA-3EEC-EC83A46169F7}"/>
            </a:ext>
          </a:extLst>
        </xdr:cNvPr>
        <xdr:cNvPicPr>
          <a:picLocks noChangeAspect="1"/>
        </xdr:cNvPicPr>
      </xdr:nvPicPr>
      <xdr:blipFill>
        <a:blip xmlns:r="http://schemas.openxmlformats.org/officeDocument/2006/relationships" r:embed="rId2"/>
        <a:stretch>
          <a:fillRect/>
        </a:stretch>
      </xdr:blipFill>
      <xdr:spPr>
        <a:xfrm rot="16200000">
          <a:off x="3433467" y="7132374"/>
          <a:ext cx="4998158" cy="249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a16="http://schemas.microsoft.com/office/drawing/2014/main" xmlns=""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1</xdr:col>
      <xdr:colOff>95251</xdr:colOff>
      <xdr:row>21</xdr:row>
      <xdr:rowOff>188650</xdr:rowOff>
    </xdr:from>
    <xdr:to>
      <xdr:col>6</xdr:col>
      <xdr:colOff>542926</xdr:colOff>
      <xdr:row>33</xdr:row>
      <xdr:rowOff>57148</xdr:rowOff>
    </xdr:to>
    <xdr:pic>
      <xdr:nvPicPr>
        <xdr:cNvPr id="4" name="Imagem 3">
          <a:extLst>
            <a:ext uri="{FF2B5EF4-FFF2-40B4-BE49-F238E27FC236}">
              <a16:creationId xmlns:a16="http://schemas.microsoft.com/office/drawing/2014/main" xmlns="" id="{F5096834-4B70-4FDA-BF56-75AC09CF4F8C}"/>
            </a:ext>
          </a:extLst>
        </xdr:cNvPr>
        <xdr:cNvPicPr>
          <a:picLocks noChangeAspect="1"/>
        </xdr:cNvPicPr>
      </xdr:nvPicPr>
      <xdr:blipFill>
        <a:blip xmlns:r="http://schemas.openxmlformats.org/officeDocument/2006/relationships" r:embed="rId2"/>
        <a:stretch>
          <a:fillRect/>
        </a:stretch>
      </xdr:blipFill>
      <xdr:spPr>
        <a:xfrm>
          <a:off x="914401" y="4789225"/>
          <a:ext cx="5219700" cy="2259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12%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34">
          <cell r="K34">
            <v>17.62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view="pageBreakPreview" zoomScale="70" zoomScaleSheetLayoutView="70" workbookViewId="0">
      <pane xSplit="9" ySplit="10" topLeftCell="J11" activePane="bottomRight" state="frozen"/>
      <selection pane="topRight" activeCell="J1" sqref="J1"/>
      <selection pane="bottomLeft" activeCell="A11" sqref="A11"/>
      <selection pane="bottomRight" activeCell="L62" sqref="L62"/>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2.140625" style="31" bestFit="1" customWidth="1"/>
    <col min="11" max="11" width="11.140625" style="31" bestFit="1" customWidth="1"/>
    <col min="12" max="12" width="21.28515625" style="6" bestFit="1" customWidth="1"/>
    <col min="13" max="13" width="10.140625" style="6" bestFit="1" customWidth="1"/>
    <col min="14" max="14" width="10.42578125" style="122" hidden="1" customWidth="1"/>
    <col min="15" max="15" width="9.28515625" style="6" hidden="1" customWidth="1"/>
    <col min="16" max="16" width="13.42578125" style="31" hidden="1" customWidth="1"/>
    <col min="17" max="17" width="9.28515625" style="6" hidden="1" customWidth="1"/>
    <col min="18" max="18" width="10.42578125" style="6" hidden="1" customWidth="1"/>
    <col min="19" max="21" width="11.140625" style="6" hidden="1" customWidth="1"/>
    <col min="22" max="22" width="10" style="6" hidden="1" customWidth="1"/>
    <col min="23" max="24" width="9.7109375" style="6" hidden="1" customWidth="1"/>
    <col min="25" max="25" width="10.42578125" style="6" hidden="1"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6" t="s">
        <v>177</v>
      </c>
      <c r="G1" s="107"/>
      <c r="H1" s="95"/>
      <c r="I1" s="95"/>
      <c r="J1" s="95"/>
      <c r="K1" s="95"/>
      <c r="L1" s="108"/>
      <c r="M1" s="109"/>
    </row>
    <row r="2" spans="1:27" ht="18" customHeight="1">
      <c r="A2" s="102"/>
      <c r="B2" s="315" t="s">
        <v>49</v>
      </c>
      <c r="C2" s="315"/>
      <c r="D2" s="315"/>
      <c r="E2" s="315"/>
      <c r="F2" s="315"/>
      <c r="G2" s="315"/>
      <c r="H2" s="315"/>
      <c r="I2" s="315"/>
      <c r="J2" s="315"/>
      <c r="K2" s="315"/>
      <c r="L2" s="315"/>
      <c r="M2" s="316"/>
    </row>
    <row r="3" spans="1:27" ht="15" customHeight="1">
      <c r="A3" s="32"/>
      <c r="B3" s="317" t="s">
        <v>6</v>
      </c>
      <c r="C3" s="317"/>
      <c r="D3" s="317"/>
      <c r="E3" s="317"/>
      <c r="F3" s="317"/>
      <c r="G3" s="317"/>
      <c r="H3" s="317"/>
      <c r="I3" s="317"/>
      <c r="J3" s="317"/>
      <c r="K3" s="317"/>
      <c r="L3" s="317"/>
      <c r="M3" s="318"/>
    </row>
    <row r="4" spans="1:27" ht="15" customHeight="1">
      <c r="A4" s="32"/>
      <c r="B4" s="317" t="s">
        <v>0</v>
      </c>
      <c r="C4" s="317"/>
      <c r="D4" s="317"/>
      <c r="E4" s="317"/>
      <c r="F4" s="317"/>
      <c r="G4" s="317"/>
      <c r="H4" s="317"/>
      <c r="I4" s="317"/>
      <c r="J4" s="317"/>
      <c r="K4" s="317"/>
      <c r="L4" s="317"/>
      <c r="M4" s="318"/>
      <c r="N4" s="145" t="s">
        <v>177</v>
      </c>
    </row>
    <row r="5" spans="1:27" ht="16.5" customHeight="1">
      <c r="A5" s="94"/>
      <c r="B5" s="317" t="s">
        <v>104</v>
      </c>
      <c r="C5" s="317"/>
      <c r="D5" s="317"/>
      <c r="E5" s="317"/>
      <c r="F5" s="317"/>
      <c r="G5" s="317"/>
      <c r="H5" s="317"/>
      <c r="I5" s="317"/>
      <c r="J5" s="317"/>
      <c r="K5" s="317"/>
      <c r="L5" s="317"/>
      <c r="M5" s="318"/>
    </row>
    <row r="6" spans="1:27" ht="8.25" customHeight="1">
      <c r="A6" s="319" t="s">
        <v>322</v>
      </c>
      <c r="B6" s="300"/>
      <c r="C6" s="300"/>
      <c r="D6" s="300"/>
      <c r="E6" s="300"/>
      <c r="F6" s="300"/>
      <c r="G6" s="300"/>
      <c r="H6" s="300"/>
      <c r="I6" s="300"/>
      <c r="J6" s="300"/>
      <c r="K6" s="300"/>
      <c r="L6" s="300"/>
      <c r="M6" s="300"/>
    </row>
    <row r="7" spans="1:27" ht="4.5" customHeight="1">
      <c r="A7" s="301"/>
      <c r="B7" s="301"/>
      <c r="C7" s="301"/>
      <c r="D7" s="301"/>
      <c r="E7" s="301"/>
      <c r="F7" s="301"/>
      <c r="G7" s="301"/>
      <c r="H7" s="301"/>
      <c r="I7" s="301"/>
      <c r="J7" s="301"/>
      <c r="K7" s="301"/>
      <c r="L7" s="301"/>
      <c r="M7" s="301"/>
    </row>
    <row r="8" spans="1:27" ht="16.5" customHeight="1">
      <c r="A8" s="299" t="s">
        <v>3</v>
      </c>
      <c r="B8" s="299" t="s">
        <v>4</v>
      </c>
      <c r="C8" s="299" t="s">
        <v>8</v>
      </c>
      <c r="D8" s="299" t="s">
        <v>219</v>
      </c>
      <c r="E8" s="312" t="s">
        <v>11</v>
      </c>
      <c r="F8" s="312" t="s">
        <v>218</v>
      </c>
      <c r="G8" s="304" t="s">
        <v>323</v>
      </c>
      <c r="H8" s="305"/>
      <c r="I8" s="304" t="s">
        <v>158</v>
      </c>
      <c r="J8" s="305"/>
      <c r="K8" s="320" t="s">
        <v>110</v>
      </c>
      <c r="L8" s="320"/>
      <c r="M8" s="320"/>
    </row>
    <row r="9" spans="1:27" ht="17.25" thickBot="1">
      <c r="A9" s="300"/>
      <c r="B9" s="300"/>
      <c r="C9" s="300"/>
      <c r="D9" s="300"/>
      <c r="E9" s="313"/>
      <c r="F9" s="313"/>
      <c r="G9" s="306"/>
      <c r="H9" s="307"/>
      <c r="I9" s="306"/>
      <c r="J9" s="307"/>
      <c r="K9" s="320"/>
      <c r="L9" s="320"/>
      <c r="M9" s="320"/>
    </row>
    <row r="10" spans="1:27" ht="30.75" customHeight="1">
      <c r="A10" s="301"/>
      <c r="B10" s="301"/>
      <c r="C10" s="301"/>
      <c r="D10" s="301"/>
      <c r="E10" s="314"/>
      <c r="F10" s="314"/>
      <c r="G10" s="110" t="s">
        <v>108</v>
      </c>
      <c r="H10" s="96" t="s">
        <v>109</v>
      </c>
      <c r="I10" s="110" t="s">
        <v>160</v>
      </c>
      <c r="J10" s="96" t="s">
        <v>159</v>
      </c>
      <c r="K10" s="96" t="s">
        <v>44</v>
      </c>
      <c r="L10" s="110" t="s">
        <v>111</v>
      </c>
      <c r="M10" s="110" t="s">
        <v>112</v>
      </c>
      <c r="N10" s="323" t="s">
        <v>240</v>
      </c>
      <c r="O10" s="310" t="s">
        <v>241</v>
      </c>
      <c r="P10" s="310" t="s">
        <v>242</v>
      </c>
      <c r="Q10" s="310" t="s">
        <v>243</v>
      </c>
      <c r="R10" s="310" t="s">
        <v>246</v>
      </c>
      <c r="S10" s="310" t="s">
        <v>269</v>
      </c>
      <c r="T10" s="310" t="s">
        <v>270</v>
      </c>
      <c r="U10" s="310" t="s">
        <v>303</v>
      </c>
      <c r="V10" s="310" t="s">
        <v>304</v>
      </c>
      <c r="W10" s="310" t="s">
        <v>315</v>
      </c>
      <c r="X10" s="310" t="s">
        <v>317</v>
      </c>
      <c r="Y10" s="310" t="s">
        <v>324</v>
      </c>
      <c r="Z10" s="297"/>
    </row>
    <row r="11" spans="1:27">
      <c r="A11" s="111">
        <v>1</v>
      </c>
      <c r="B11" s="112" t="s">
        <v>55</v>
      </c>
      <c r="C11" s="112"/>
      <c r="D11" s="113"/>
      <c r="E11" s="114"/>
      <c r="F11" s="97">
        <f>SUM(F12:F26)</f>
        <v>417241.25</v>
      </c>
      <c r="G11" s="115"/>
      <c r="H11" s="97">
        <f>TRUNC(SUM(H12:H26),2)</f>
        <v>16707.97</v>
      </c>
      <c r="I11" s="97"/>
      <c r="J11" s="97">
        <f>TRUNC(SUM(J12:J26),2)</f>
        <v>382019.74</v>
      </c>
      <c r="K11" s="185"/>
      <c r="L11" s="97">
        <f>TRUNC(SUM(L12:L26),2)</f>
        <v>35221.47</v>
      </c>
      <c r="M11" s="172">
        <f>(F11-J11)/F11</f>
        <v>8.4415215417938685E-2</v>
      </c>
      <c r="N11" s="324"/>
      <c r="O11" s="325"/>
      <c r="P11" s="325"/>
      <c r="Q11" s="325"/>
      <c r="R11" s="325"/>
      <c r="S11" s="325"/>
      <c r="T11" s="325"/>
      <c r="U11" s="325"/>
      <c r="V11" s="325"/>
      <c r="W11" s="325"/>
      <c r="X11" s="325"/>
      <c r="Y11" s="311"/>
      <c r="Z11" s="298"/>
      <c r="AA11" s="205"/>
    </row>
    <row r="12" spans="1:27" ht="25.5">
      <c r="A12" s="117">
        <v>101</v>
      </c>
      <c r="B12" s="118" t="s">
        <v>56</v>
      </c>
      <c r="C12" s="117" t="s">
        <v>10</v>
      </c>
      <c r="D12" s="119">
        <v>1</v>
      </c>
      <c r="E12" s="98">
        <v>362.55</v>
      </c>
      <c r="F12" s="98">
        <f t="shared" ref="F12:F26" si="0">TRUNC(D12 * E12, 2)</f>
        <v>362.55</v>
      </c>
      <c r="G12" s="126">
        <f>Y12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242">
        <v>1</v>
      </c>
      <c r="O12" s="176"/>
      <c r="P12" s="176"/>
      <c r="Q12" s="164"/>
      <c r="R12" s="236"/>
      <c r="S12" s="236"/>
      <c r="T12" s="236"/>
      <c r="U12" s="236"/>
      <c r="V12" s="236"/>
      <c r="W12" s="236"/>
      <c r="X12" s="236"/>
      <c r="Y12" s="164"/>
    </row>
    <row r="13" spans="1:27" ht="25.5">
      <c r="A13" s="117">
        <v>102</v>
      </c>
      <c r="B13" s="118" t="s">
        <v>57</v>
      </c>
      <c r="C13" s="117" t="s">
        <v>99</v>
      </c>
      <c r="D13" s="119">
        <v>4300</v>
      </c>
      <c r="E13" s="98">
        <v>14.19</v>
      </c>
      <c r="F13" s="98">
        <f t="shared" si="0"/>
        <v>61017</v>
      </c>
      <c r="G13" s="126">
        <f t="shared" ref="G13:G55" si="5">Y13</f>
        <v>277.09750000000076</v>
      </c>
      <c r="H13" s="98">
        <f t="shared" si="1"/>
        <v>3932.01</v>
      </c>
      <c r="I13" s="101">
        <f t="shared" si="2"/>
        <v>3628.8108000000002</v>
      </c>
      <c r="J13" s="98">
        <f t="shared" si="3"/>
        <v>51492.82</v>
      </c>
      <c r="K13" s="99">
        <f t="shared" ref="K13:K55" si="6">D13-I13</f>
        <v>671.1891999999998</v>
      </c>
      <c r="L13" s="98">
        <f t="shared" si="4"/>
        <v>9524.17</v>
      </c>
      <c r="M13" s="116">
        <f>(D13-I13)/D13</f>
        <v>0.15609051162790694</v>
      </c>
      <c r="N13" s="242">
        <v>264.18</v>
      </c>
      <c r="O13" s="177">
        <v>509.74</v>
      </c>
      <c r="P13" s="177">
        <v>262.74</v>
      </c>
      <c r="Q13" s="170">
        <v>211.01</v>
      </c>
      <c r="R13" s="236">
        <v>642.59730000000013</v>
      </c>
      <c r="S13" s="236">
        <v>352.58999999999969</v>
      </c>
      <c r="T13" s="236">
        <v>433.51000000000022</v>
      </c>
      <c r="U13" s="236">
        <v>424.41599999999971</v>
      </c>
      <c r="V13" s="236">
        <v>237.33000000000038</v>
      </c>
      <c r="W13" s="236">
        <v>13.599999999999454</v>
      </c>
      <c r="X13" s="236"/>
      <c r="Y13" s="164">
        <f>'102'!G32</f>
        <v>277.09750000000076</v>
      </c>
      <c r="Z13" s="203"/>
      <c r="AA13" s="204"/>
    </row>
    <row r="14" spans="1:27" ht="25.5">
      <c r="A14" s="117">
        <v>103</v>
      </c>
      <c r="B14" s="118" t="s">
        <v>58</v>
      </c>
      <c r="C14" s="117" t="s">
        <v>99</v>
      </c>
      <c r="D14" s="119">
        <v>4300</v>
      </c>
      <c r="E14" s="98">
        <v>1.94</v>
      </c>
      <c r="F14" s="98">
        <f t="shared" si="0"/>
        <v>8342</v>
      </c>
      <c r="G14" s="126">
        <f t="shared" si="5"/>
        <v>0</v>
      </c>
      <c r="H14" s="98">
        <f t="shared" si="1"/>
        <v>0</v>
      </c>
      <c r="I14" s="101">
        <f t="shared" si="2"/>
        <v>82.16</v>
      </c>
      <c r="J14" s="98">
        <f t="shared" si="3"/>
        <v>159.38999999999999</v>
      </c>
      <c r="K14" s="99">
        <f t="shared" si="6"/>
        <v>4217.84</v>
      </c>
      <c r="L14" s="98">
        <f t="shared" si="4"/>
        <v>8182.6</v>
      </c>
      <c r="M14" s="116">
        <f t="shared" ref="M14:M55" si="7">(D14-I14)/D14</f>
        <v>0.98089302325581396</v>
      </c>
      <c r="N14" s="242"/>
      <c r="O14" s="177"/>
      <c r="P14" s="177"/>
      <c r="Q14" s="170"/>
      <c r="R14" s="236"/>
      <c r="S14" s="236"/>
      <c r="T14" s="236"/>
      <c r="U14" s="236"/>
      <c r="V14" s="236"/>
      <c r="W14" s="236"/>
      <c r="X14" s="236">
        <v>82.16</v>
      </c>
      <c r="Y14" s="164"/>
      <c r="Z14" s="203"/>
      <c r="AA14" s="204"/>
    </row>
    <row r="15" spans="1:27" ht="25.5">
      <c r="A15" s="117">
        <v>104</v>
      </c>
      <c r="B15" s="118" t="s">
        <v>59</v>
      </c>
      <c r="C15" s="117" t="s">
        <v>100</v>
      </c>
      <c r="D15" s="119">
        <v>1.32</v>
      </c>
      <c r="E15" s="98">
        <v>33.57</v>
      </c>
      <c r="F15" s="98">
        <f t="shared" si="0"/>
        <v>44.31</v>
      </c>
      <c r="G15" s="126">
        <f t="shared" si="5"/>
        <v>0</v>
      </c>
      <c r="H15" s="98">
        <f t="shared" si="1"/>
        <v>0</v>
      </c>
      <c r="I15" s="101">
        <f t="shared" si="2"/>
        <v>1.32</v>
      </c>
      <c r="J15" s="98">
        <f t="shared" si="3"/>
        <v>44.31</v>
      </c>
      <c r="K15" s="99">
        <f t="shared" si="6"/>
        <v>0</v>
      </c>
      <c r="L15" s="98">
        <f t="shared" si="4"/>
        <v>0</v>
      </c>
      <c r="M15" s="116">
        <f t="shared" si="7"/>
        <v>0</v>
      </c>
      <c r="N15" s="242"/>
      <c r="O15" s="177"/>
      <c r="P15" s="177"/>
      <c r="Q15" s="170"/>
      <c r="R15" s="236"/>
      <c r="S15" s="236"/>
      <c r="T15" s="236"/>
      <c r="U15" s="236"/>
      <c r="V15" s="236"/>
      <c r="W15" s="236">
        <v>1.2048749999999999</v>
      </c>
      <c r="X15" s="236">
        <v>0.11512500000000014</v>
      </c>
      <c r="Y15" s="164"/>
    </row>
    <row r="16" spans="1:27" ht="25.5">
      <c r="A16" s="117">
        <v>105</v>
      </c>
      <c r="B16" s="118" t="s">
        <v>60</v>
      </c>
      <c r="C16" s="117" t="s">
        <v>100</v>
      </c>
      <c r="D16" s="119">
        <v>220</v>
      </c>
      <c r="E16" s="98">
        <v>35.14</v>
      </c>
      <c r="F16" s="98">
        <f t="shared" si="0"/>
        <v>7730.8</v>
      </c>
      <c r="G16" s="126">
        <f t="shared" si="5"/>
        <v>6.23</v>
      </c>
      <c r="H16" s="98">
        <f t="shared" si="1"/>
        <v>218.92</v>
      </c>
      <c r="I16" s="101">
        <f t="shared" si="2"/>
        <v>103.884646</v>
      </c>
      <c r="J16" s="98">
        <f t="shared" si="3"/>
        <v>3650.5</v>
      </c>
      <c r="K16" s="99">
        <f t="shared" si="6"/>
        <v>116.115354</v>
      </c>
      <c r="L16" s="98">
        <f t="shared" si="4"/>
        <v>4080.29</v>
      </c>
      <c r="M16" s="116">
        <f t="shared" si="7"/>
        <v>0.52779706363636358</v>
      </c>
      <c r="N16" s="242">
        <v>2.641896</v>
      </c>
      <c r="O16" s="177">
        <v>12.790149999999999</v>
      </c>
      <c r="P16" s="177">
        <v>7.72</v>
      </c>
      <c r="Q16" s="170">
        <v>4.7477249999999991</v>
      </c>
      <c r="R16" s="236">
        <v>14.46</v>
      </c>
      <c r="S16" s="236">
        <v>17.25</v>
      </c>
      <c r="T16" s="236">
        <v>15.48</v>
      </c>
      <c r="U16" s="236">
        <v>9.5399999999999991</v>
      </c>
      <c r="V16" s="236">
        <v>5.33</v>
      </c>
      <c r="W16" s="236">
        <v>1.504875</v>
      </c>
      <c r="X16" s="236">
        <v>6.19</v>
      </c>
      <c r="Y16" s="164">
        <f>'105'!E29</f>
        <v>6.23</v>
      </c>
    </row>
    <row r="17" spans="1:29" ht="25.5">
      <c r="A17" s="117">
        <v>106</v>
      </c>
      <c r="B17" s="118" t="s">
        <v>61</v>
      </c>
      <c r="C17" s="117" t="s">
        <v>99</v>
      </c>
      <c r="D17" s="119">
        <v>287.10000000000002</v>
      </c>
      <c r="E17" s="98">
        <v>97.42</v>
      </c>
      <c r="F17" s="98">
        <f t="shared" si="0"/>
        <v>27969.279999999999</v>
      </c>
      <c r="G17" s="126">
        <f t="shared" si="5"/>
        <v>0</v>
      </c>
      <c r="H17" s="98">
        <f t="shared" si="1"/>
        <v>0</v>
      </c>
      <c r="I17" s="101">
        <f t="shared" si="2"/>
        <v>227.20000000000002</v>
      </c>
      <c r="J17" s="98">
        <f t="shared" si="3"/>
        <v>22133.82</v>
      </c>
      <c r="K17" s="99">
        <f t="shared" si="6"/>
        <v>59.900000000000006</v>
      </c>
      <c r="L17" s="98">
        <f t="shared" si="4"/>
        <v>5835.45</v>
      </c>
      <c r="M17" s="116">
        <f t="shared" si="7"/>
        <v>0.20863810518982934</v>
      </c>
      <c r="N17" s="242">
        <v>92.625000000000014</v>
      </c>
      <c r="O17" s="177">
        <v>53.524999999999999</v>
      </c>
      <c r="P17" s="177"/>
      <c r="Q17" s="170">
        <v>7.4</v>
      </c>
      <c r="R17" s="236">
        <v>15.549999999999997</v>
      </c>
      <c r="S17" s="236">
        <v>23.6</v>
      </c>
      <c r="T17" s="236"/>
      <c r="U17" s="236">
        <v>34.5</v>
      </c>
      <c r="V17" s="236"/>
      <c r="W17" s="236"/>
      <c r="X17" s="236"/>
      <c r="Y17" s="164"/>
    </row>
    <row r="18" spans="1:29">
      <c r="A18" s="117">
        <v>107</v>
      </c>
      <c r="B18" s="118" t="s">
        <v>62</v>
      </c>
      <c r="C18" s="117" t="s">
        <v>99</v>
      </c>
      <c r="D18" s="119">
        <v>7000</v>
      </c>
      <c r="E18" s="98">
        <v>19.59</v>
      </c>
      <c r="F18" s="98">
        <f t="shared" si="0"/>
        <v>137130</v>
      </c>
      <c r="G18" s="126">
        <f t="shared" si="5"/>
        <v>0</v>
      </c>
      <c r="H18" s="98">
        <f t="shared" si="1"/>
        <v>0</v>
      </c>
      <c r="I18" s="101">
        <f t="shared" si="2"/>
        <v>7000.0003999999999</v>
      </c>
      <c r="J18" s="98">
        <f t="shared" si="3"/>
        <v>137130</v>
      </c>
      <c r="K18" s="99">
        <f t="shared" si="6"/>
        <v>-3.9999999989959178E-4</v>
      </c>
      <c r="L18" s="98">
        <f t="shared" si="4"/>
        <v>0</v>
      </c>
      <c r="M18" s="116">
        <f t="shared" si="7"/>
        <v>-5.7142857128513111E-8</v>
      </c>
      <c r="N18" s="242">
        <v>2317.0776300000002</v>
      </c>
      <c r="O18" s="177">
        <v>826.88040000000012</v>
      </c>
      <c r="P18" s="177">
        <v>1435.6091700000002</v>
      </c>
      <c r="Q18" s="170"/>
      <c r="R18" s="236">
        <v>480.5</v>
      </c>
      <c r="S18" s="236">
        <v>1941</v>
      </c>
      <c r="T18" s="236"/>
      <c r="U18" s="236">
        <v>825.8131999999996</v>
      </c>
      <c r="V18" s="236">
        <v>-826.88</v>
      </c>
      <c r="W18" s="236"/>
      <c r="X18" s="236"/>
      <c r="Y18" s="164"/>
    </row>
    <row r="19" spans="1:29" ht="38.25">
      <c r="A19" s="117">
        <v>108</v>
      </c>
      <c r="B19" s="118" t="s">
        <v>63</v>
      </c>
      <c r="C19" s="117" t="s">
        <v>101</v>
      </c>
      <c r="D19" s="119">
        <v>1200</v>
      </c>
      <c r="E19" s="98">
        <v>1.1399999999999999</v>
      </c>
      <c r="F19" s="98">
        <f t="shared" si="0"/>
        <v>1368</v>
      </c>
      <c r="G19" s="126">
        <f t="shared" si="5"/>
        <v>0</v>
      </c>
      <c r="H19" s="98">
        <f t="shared" si="1"/>
        <v>0</v>
      </c>
      <c r="I19" s="101">
        <f t="shared" si="2"/>
        <v>1200</v>
      </c>
      <c r="J19" s="98">
        <f t="shared" si="3"/>
        <v>1368</v>
      </c>
      <c r="K19" s="99">
        <f t="shared" si="6"/>
        <v>0</v>
      </c>
      <c r="L19" s="98">
        <f t="shared" si="4"/>
        <v>0</v>
      </c>
      <c r="M19" s="116">
        <f t="shared" si="7"/>
        <v>0</v>
      </c>
      <c r="N19" s="242">
        <v>168.84</v>
      </c>
      <c r="O19" s="177">
        <v>168.84</v>
      </c>
      <c r="P19" s="177">
        <v>168.84</v>
      </c>
      <c r="Q19" s="170">
        <v>168.84</v>
      </c>
      <c r="R19" s="236">
        <v>168.84</v>
      </c>
      <c r="S19" s="236">
        <v>168.84</v>
      </c>
      <c r="T19" s="236">
        <v>168.84</v>
      </c>
      <c r="U19" s="236">
        <v>18.119999999999891</v>
      </c>
      <c r="V19" s="236"/>
      <c r="W19" s="236"/>
      <c r="X19" s="236"/>
      <c r="Y19" s="164"/>
    </row>
    <row r="20" spans="1:29" ht="63" customHeight="1">
      <c r="A20" s="117">
        <v>109</v>
      </c>
      <c r="B20" s="118" t="s">
        <v>64</v>
      </c>
      <c r="C20" s="117" t="s">
        <v>99</v>
      </c>
      <c r="D20" s="119">
        <v>1200</v>
      </c>
      <c r="E20" s="98">
        <v>8.06</v>
      </c>
      <c r="F20" s="98">
        <f t="shared" si="0"/>
        <v>9672</v>
      </c>
      <c r="G20" s="126">
        <f t="shared" si="5"/>
        <v>0</v>
      </c>
      <c r="H20" s="98">
        <f t="shared" si="1"/>
        <v>0</v>
      </c>
      <c r="I20" s="101">
        <f t="shared" si="2"/>
        <v>1200</v>
      </c>
      <c r="J20" s="98">
        <f t="shared" si="3"/>
        <v>9672</v>
      </c>
      <c r="K20" s="99">
        <f t="shared" si="6"/>
        <v>0</v>
      </c>
      <c r="L20" s="98">
        <f t="shared" si="4"/>
        <v>0</v>
      </c>
      <c r="M20" s="116">
        <f t="shared" si="7"/>
        <v>0</v>
      </c>
      <c r="N20" s="242">
        <v>168.84</v>
      </c>
      <c r="O20" s="177">
        <v>168.84</v>
      </c>
      <c r="P20" s="177">
        <v>168.84</v>
      </c>
      <c r="Q20" s="170">
        <v>168.84</v>
      </c>
      <c r="R20" s="236">
        <v>168.84</v>
      </c>
      <c r="S20" s="236">
        <v>168.84</v>
      </c>
      <c r="T20" s="236">
        <v>168.84</v>
      </c>
      <c r="U20" s="236">
        <v>18.119999999999891</v>
      </c>
      <c r="V20" s="236"/>
      <c r="W20" s="236"/>
      <c r="X20" s="236"/>
      <c r="Y20" s="164"/>
    </row>
    <row r="21" spans="1:29" ht="39" customHeight="1">
      <c r="A21" s="117">
        <v>110</v>
      </c>
      <c r="B21" s="118" t="s">
        <v>65</v>
      </c>
      <c r="C21" s="117" t="s">
        <v>10</v>
      </c>
      <c r="D21" s="171">
        <v>3</v>
      </c>
      <c r="E21" s="98">
        <v>1137.42</v>
      </c>
      <c r="F21" s="98">
        <f t="shared" si="0"/>
        <v>3412.26</v>
      </c>
      <c r="G21" s="126">
        <f t="shared" si="5"/>
        <v>0</v>
      </c>
      <c r="H21" s="98"/>
      <c r="I21" s="101">
        <f t="shared" si="2"/>
        <v>3</v>
      </c>
      <c r="J21" s="98">
        <f t="shared" si="3"/>
        <v>3412.26</v>
      </c>
      <c r="K21" s="99">
        <f t="shared" si="6"/>
        <v>0</v>
      </c>
      <c r="L21" s="98">
        <f t="shared" si="4"/>
        <v>0</v>
      </c>
      <c r="M21" s="116">
        <f t="shared" si="7"/>
        <v>0</v>
      </c>
      <c r="N21" s="242">
        <v>3</v>
      </c>
      <c r="O21" s="177">
        <v>0</v>
      </c>
      <c r="P21" s="177"/>
      <c r="Q21" s="170">
        <v>0</v>
      </c>
      <c r="R21" s="236"/>
      <c r="S21" s="236"/>
      <c r="T21" s="245"/>
      <c r="U21" s="236"/>
      <c r="V21" s="236"/>
      <c r="W21" s="236"/>
      <c r="X21" s="236"/>
      <c r="Y21" s="164"/>
    </row>
    <row r="22" spans="1:29" ht="51">
      <c r="A22" s="117">
        <v>111</v>
      </c>
      <c r="B22" s="118" t="s">
        <v>66</v>
      </c>
      <c r="C22" s="117" t="s">
        <v>102</v>
      </c>
      <c r="D22" s="171">
        <v>18</v>
      </c>
      <c r="E22" s="98">
        <v>774.87</v>
      </c>
      <c r="F22" s="98">
        <f t="shared" si="0"/>
        <v>13947.66</v>
      </c>
      <c r="G22" s="126">
        <f t="shared" si="5"/>
        <v>1</v>
      </c>
      <c r="H22" s="98">
        <f t="shared" si="1"/>
        <v>774.87</v>
      </c>
      <c r="I22" s="101">
        <f t="shared" si="2"/>
        <v>10</v>
      </c>
      <c r="J22" s="98">
        <f t="shared" si="3"/>
        <v>7748.7</v>
      </c>
      <c r="K22" s="99">
        <f t="shared" si="6"/>
        <v>8</v>
      </c>
      <c r="L22" s="98">
        <f t="shared" si="4"/>
        <v>6198.96</v>
      </c>
      <c r="M22" s="116">
        <f t="shared" si="7"/>
        <v>0.44444444444444442</v>
      </c>
      <c r="N22" s="242"/>
      <c r="O22" s="177"/>
      <c r="P22" s="177">
        <v>1</v>
      </c>
      <c r="Q22" s="170">
        <v>1</v>
      </c>
      <c r="R22" s="236">
        <v>1</v>
      </c>
      <c r="S22" s="236">
        <v>1</v>
      </c>
      <c r="T22" s="236">
        <v>1</v>
      </c>
      <c r="U22" s="236">
        <v>1</v>
      </c>
      <c r="V22" s="236">
        <v>1</v>
      </c>
      <c r="W22" s="236">
        <v>1</v>
      </c>
      <c r="X22" s="236">
        <v>1</v>
      </c>
      <c r="Y22" s="164">
        <v>1</v>
      </c>
    </row>
    <row r="23" spans="1:29" ht="38.25">
      <c r="A23" s="117">
        <v>112</v>
      </c>
      <c r="B23" s="118" t="s">
        <v>67</v>
      </c>
      <c r="C23" s="117" t="s">
        <v>102</v>
      </c>
      <c r="D23" s="171">
        <v>18</v>
      </c>
      <c r="E23" s="98">
        <v>334.35</v>
      </c>
      <c r="F23" s="98">
        <f t="shared" si="0"/>
        <v>6018.3</v>
      </c>
      <c r="G23" s="126">
        <f t="shared" si="5"/>
        <v>0</v>
      </c>
      <c r="H23" s="98"/>
      <c r="I23" s="101">
        <f t="shared" si="2"/>
        <v>18</v>
      </c>
      <c r="J23" s="98">
        <f t="shared" si="3"/>
        <v>6018.3</v>
      </c>
      <c r="K23" s="99">
        <f t="shared" si="6"/>
        <v>0</v>
      </c>
      <c r="L23" s="98">
        <f t="shared" si="4"/>
        <v>0</v>
      </c>
      <c r="M23" s="116">
        <f t="shared" si="7"/>
        <v>0</v>
      </c>
      <c r="N23" s="242">
        <v>3</v>
      </c>
      <c r="O23" s="177">
        <v>5</v>
      </c>
      <c r="P23" s="177">
        <v>8</v>
      </c>
      <c r="Q23" s="170">
        <v>-1</v>
      </c>
      <c r="R23" s="236"/>
      <c r="S23" s="236"/>
      <c r="T23" s="245"/>
      <c r="U23" s="236"/>
      <c r="V23" s="236">
        <v>3</v>
      </c>
      <c r="W23" s="236"/>
      <c r="X23" s="236"/>
      <c r="Y23" s="164"/>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242"/>
      <c r="O24" s="177"/>
      <c r="P24" s="177"/>
      <c r="Q24" s="170"/>
      <c r="R24" s="236"/>
      <c r="S24" s="236"/>
      <c r="T24" s="236"/>
      <c r="U24" s="236"/>
      <c r="V24" s="236"/>
      <c r="W24" s="236"/>
      <c r="X24" s="236"/>
      <c r="Y24" s="164"/>
    </row>
    <row r="25" spans="1:29">
      <c r="A25" s="117">
        <v>114</v>
      </c>
      <c r="B25" s="118" t="s">
        <v>69</v>
      </c>
      <c r="C25" s="117" t="s">
        <v>10</v>
      </c>
      <c r="D25" s="119">
        <v>1</v>
      </c>
      <c r="E25" s="98">
        <v>130913.09</v>
      </c>
      <c r="F25" s="98">
        <f t="shared" si="0"/>
        <v>130913.09</v>
      </c>
      <c r="G25" s="126">
        <f t="shared" si="5"/>
        <v>9.000000000000008E-2</v>
      </c>
      <c r="H25" s="98">
        <f t="shared" si="1"/>
        <v>11782.17</v>
      </c>
      <c r="I25" s="101">
        <f t="shared" si="2"/>
        <v>1</v>
      </c>
      <c r="J25" s="98">
        <f t="shared" si="3"/>
        <v>130913.09</v>
      </c>
      <c r="K25" s="99">
        <f t="shared" si="6"/>
        <v>0</v>
      </c>
      <c r="L25" s="98">
        <f t="shared" si="4"/>
        <v>0</v>
      </c>
      <c r="M25" s="116">
        <f t="shared" si="7"/>
        <v>0</v>
      </c>
      <c r="N25" s="242">
        <v>8.3333333333333329E-2</v>
      </c>
      <c r="O25" s="177">
        <v>8.3333333333333329E-2</v>
      </c>
      <c r="P25" s="177">
        <v>8.3333333333333329E-2</v>
      </c>
      <c r="Q25" s="170">
        <v>7.0000000000000007E-2</v>
      </c>
      <c r="R25" s="236">
        <v>0.08</v>
      </c>
      <c r="S25" s="236">
        <v>0.08</v>
      </c>
      <c r="T25" s="236">
        <v>0.08</v>
      </c>
      <c r="U25" s="236">
        <v>0.08</v>
      </c>
      <c r="V25" s="236">
        <v>0.08</v>
      </c>
      <c r="W25" s="236">
        <v>0.1</v>
      </c>
      <c r="X25" s="236">
        <v>0.09</v>
      </c>
      <c r="Y25" s="164">
        <v>9.000000000000008E-2</v>
      </c>
      <c r="AA25" s="208"/>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242">
        <v>13</v>
      </c>
      <c r="O26" s="177">
        <v>7</v>
      </c>
      <c r="P26" s="177">
        <v>0</v>
      </c>
      <c r="Q26" s="170">
        <v>0</v>
      </c>
      <c r="R26" s="236"/>
      <c r="S26" s="236"/>
      <c r="T26" s="236"/>
      <c r="U26" s="236"/>
      <c r="V26" s="236"/>
      <c r="W26" s="236"/>
      <c r="X26" s="236"/>
      <c r="Y26" s="164"/>
    </row>
    <row r="27" spans="1:29">
      <c r="A27" s="111">
        <v>2</v>
      </c>
      <c r="B27" s="112" t="s">
        <v>71</v>
      </c>
      <c r="C27" s="112"/>
      <c r="D27" s="113"/>
      <c r="E27" s="114"/>
      <c r="F27" s="114">
        <f>SUM(F28:F38)</f>
        <v>1113209.6499999999</v>
      </c>
      <c r="G27" s="115"/>
      <c r="H27" s="97">
        <f>TRUNC(SUM(H28:H38),2)</f>
        <v>57333.79</v>
      </c>
      <c r="I27" s="97"/>
      <c r="J27" s="97">
        <f>TRUNC(SUM(J28:J38),2)</f>
        <v>929308.64</v>
      </c>
      <c r="K27" s="186"/>
      <c r="L27" s="97">
        <f>TRUNC(SUM(L28:L38),2)</f>
        <v>183900.97</v>
      </c>
      <c r="M27" s="116"/>
      <c r="N27" s="243"/>
      <c r="O27" s="195"/>
      <c r="P27" s="195"/>
      <c r="Q27" s="196"/>
      <c r="R27" s="196"/>
      <c r="S27" s="197"/>
      <c r="T27" s="196"/>
      <c r="U27" s="197"/>
      <c r="V27" s="197"/>
      <c r="W27" s="197"/>
      <c r="X27" s="197"/>
      <c r="Y27" s="197"/>
      <c r="AA27" s="205"/>
    </row>
    <row r="28" spans="1:29" ht="63.75">
      <c r="A28" s="117">
        <v>201</v>
      </c>
      <c r="B28" s="118" t="s">
        <v>72</v>
      </c>
      <c r="C28" s="117" t="s">
        <v>99</v>
      </c>
      <c r="D28" s="119">
        <v>4300</v>
      </c>
      <c r="E28" s="98">
        <v>5.3</v>
      </c>
      <c r="F28" s="98">
        <f t="shared" ref="F28:F38" si="8">TRUNC(D28 * E28, 2)</f>
        <v>22790</v>
      </c>
      <c r="G28" s="126">
        <f t="shared" si="5"/>
        <v>302.58000000000038</v>
      </c>
      <c r="H28" s="98">
        <f t="shared" ref="H28:H38" si="9">TRUNC(G28*E28,2)</f>
        <v>1603.67</v>
      </c>
      <c r="I28" s="99">
        <f t="shared" ref="I28:I38" si="10">SUM(N28:Y28)</f>
        <v>3628.9608999999996</v>
      </c>
      <c r="J28" s="98">
        <f t="shared" ref="J28:J38" si="11">TRUNC(I28*E28,2)</f>
        <v>19233.490000000002</v>
      </c>
      <c r="K28" s="99">
        <f t="shared" si="6"/>
        <v>671.03910000000042</v>
      </c>
      <c r="L28" s="98">
        <f t="shared" ref="L28:L38" si="12">TRUNC(K28*E28,2)</f>
        <v>3556.5</v>
      </c>
      <c r="M28" s="116">
        <f t="shared" si="7"/>
        <v>0.15605560465116289</v>
      </c>
      <c r="N28" s="242"/>
      <c r="O28" s="177">
        <v>725.8</v>
      </c>
      <c r="P28" s="177">
        <v>0</v>
      </c>
      <c r="Q28" s="170">
        <v>558.1099999999999</v>
      </c>
      <c r="R28" s="237">
        <v>642.59730000000013</v>
      </c>
      <c r="S28" s="164">
        <v>80.250299999999925</v>
      </c>
      <c r="T28" s="237">
        <v>644.27729999999997</v>
      </c>
      <c r="U28" s="236">
        <v>44.009999999999764</v>
      </c>
      <c r="V28" s="236">
        <v>617.73600000000033</v>
      </c>
      <c r="W28" s="236">
        <v>13.599999999999454</v>
      </c>
      <c r="X28" s="236"/>
      <c r="Y28" s="164">
        <f>'201'!C19</f>
        <v>302.58000000000038</v>
      </c>
      <c r="Z28" s="203"/>
      <c r="AA28" s="204"/>
    </row>
    <row r="29" spans="1:29" ht="75" customHeight="1">
      <c r="A29" s="117">
        <v>202</v>
      </c>
      <c r="B29" s="118" t="s">
        <v>73</v>
      </c>
      <c r="C29" s="117" t="s">
        <v>99</v>
      </c>
      <c r="D29" s="119">
        <v>4300</v>
      </c>
      <c r="E29" s="98">
        <v>51.11</v>
      </c>
      <c r="F29" s="98">
        <f t="shared" si="8"/>
        <v>219773</v>
      </c>
      <c r="G29" s="126">
        <f t="shared" si="5"/>
        <v>165.19000000000005</v>
      </c>
      <c r="H29" s="98">
        <f t="shared" si="9"/>
        <v>8442.86</v>
      </c>
      <c r="I29" s="99">
        <f t="shared" si="10"/>
        <v>3628.9632999999999</v>
      </c>
      <c r="J29" s="98">
        <f t="shared" si="11"/>
        <v>185476.31</v>
      </c>
      <c r="K29" s="99">
        <f t="shared" si="6"/>
        <v>671.03670000000011</v>
      </c>
      <c r="L29" s="98">
        <f t="shared" si="12"/>
        <v>34296.68</v>
      </c>
      <c r="M29" s="116">
        <f t="shared" si="7"/>
        <v>0.15605504651162794</v>
      </c>
      <c r="N29" s="242"/>
      <c r="O29" s="177">
        <v>681.33999999999992</v>
      </c>
      <c r="P29" s="177"/>
      <c r="Q29" s="170">
        <v>386.43999999999994</v>
      </c>
      <c r="R29" s="237">
        <v>484.98849999999993</v>
      </c>
      <c r="S29" s="164">
        <v>453.98880000000008</v>
      </c>
      <c r="T29" s="237">
        <v>644.28</v>
      </c>
      <c r="U29" s="236">
        <v>44.009999999999764</v>
      </c>
      <c r="V29" s="236">
        <v>572.35300000000052</v>
      </c>
      <c r="W29" s="236">
        <v>58.982999999999265</v>
      </c>
      <c r="X29" s="236">
        <v>137.39000000000033</v>
      </c>
      <c r="Y29" s="164">
        <f>'202'!C19</f>
        <v>165.19000000000005</v>
      </c>
      <c r="Z29" s="203"/>
      <c r="AA29" s="204"/>
      <c r="AC29" s="208"/>
    </row>
    <row r="30" spans="1:29">
      <c r="A30" s="117">
        <v>203</v>
      </c>
      <c r="B30" s="118" t="s">
        <v>191</v>
      </c>
      <c r="C30" s="117" t="s">
        <v>5</v>
      </c>
      <c r="D30" s="119">
        <v>950</v>
      </c>
      <c r="E30" s="98">
        <v>46.41</v>
      </c>
      <c r="F30" s="98">
        <f t="shared" si="8"/>
        <v>44089.5</v>
      </c>
      <c r="G30" s="126">
        <f t="shared" si="5"/>
        <v>0</v>
      </c>
      <c r="H30" s="98">
        <f t="shared" si="9"/>
        <v>0</v>
      </c>
      <c r="I30" s="99">
        <f t="shared" si="10"/>
        <v>950</v>
      </c>
      <c r="J30" s="98">
        <f t="shared" si="11"/>
        <v>44089.5</v>
      </c>
      <c r="K30" s="99">
        <f t="shared" si="6"/>
        <v>0</v>
      </c>
      <c r="L30" s="98">
        <f t="shared" si="12"/>
        <v>0</v>
      </c>
      <c r="M30" s="116">
        <f t="shared" si="7"/>
        <v>0</v>
      </c>
      <c r="N30" s="242"/>
      <c r="O30" s="177">
        <v>235.04999999999995</v>
      </c>
      <c r="P30" s="177"/>
      <c r="Q30" s="170"/>
      <c r="R30" s="237">
        <v>22.949999999999989</v>
      </c>
      <c r="S30" s="164">
        <v>316.61000000000007</v>
      </c>
      <c r="T30" s="237">
        <v>88.37</v>
      </c>
      <c r="U30" s="236"/>
      <c r="V30" s="236">
        <v>128.87</v>
      </c>
      <c r="W30" s="236">
        <v>148.24</v>
      </c>
      <c r="X30" s="236">
        <v>9.91</v>
      </c>
      <c r="Y30" s="164"/>
      <c r="Z30" s="203"/>
    </row>
    <row r="31" spans="1:29" ht="38.25">
      <c r="A31" s="117">
        <v>204</v>
      </c>
      <c r="B31" s="118" t="s">
        <v>74</v>
      </c>
      <c r="C31" s="117" t="s">
        <v>99</v>
      </c>
      <c r="D31" s="119">
        <v>4150</v>
      </c>
      <c r="E31" s="98">
        <v>178.45</v>
      </c>
      <c r="F31" s="98">
        <f t="shared" si="8"/>
        <v>740567.5</v>
      </c>
      <c r="G31" s="126">
        <f t="shared" si="5"/>
        <v>224.24299999999994</v>
      </c>
      <c r="H31" s="98">
        <f t="shared" si="9"/>
        <v>40016.160000000003</v>
      </c>
      <c r="I31" s="99">
        <f t="shared" si="10"/>
        <v>3510.3136</v>
      </c>
      <c r="J31" s="98">
        <f t="shared" si="11"/>
        <v>626415.46</v>
      </c>
      <c r="K31" s="99">
        <f t="shared" si="6"/>
        <v>639.68640000000005</v>
      </c>
      <c r="L31" s="98">
        <f t="shared" si="12"/>
        <v>114152.03</v>
      </c>
      <c r="M31" s="116">
        <f t="shared" si="7"/>
        <v>0.15414130120481928</v>
      </c>
      <c r="N31" s="242"/>
      <c r="O31" s="177"/>
      <c r="P31" s="177">
        <v>534.9</v>
      </c>
      <c r="Q31" s="170">
        <v>368.75</v>
      </c>
      <c r="R31" s="237">
        <v>425.21999999999991</v>
      </c>
      <c r="S31" s="164">
        <v>340.38850000000002</v>
      </c>
      <c r="T31" s="237">
        <v>548.26879999999983</v>
      </c>
      <c r="U31" s="236">
        <v>322.94300000000021</v>
      </c>
      <c r="V31" s="236">
        <v>469.4702999999995</v>
      </c>
      <c r="W31" s="236">
        <v>131.13999999999987</v>
      </c>
      <c r="X31" s="236">
        <v>144.99000000000069</v>
      </c>
      <c r="Y31" s="164">
        <f>'204'!C18</f>
        <v>224.24299999999994</v>
      </c>
      <c r="Z31" s="203"/>
      <c r="AA31" s="205"/>
      <c r="AC31" s="208"/>
    </row>
    <row r="32" spans="1:29" ht="51">
      <c r="A32" s="117">
        <v>205</v>
      </c>
      <c r="B32" s="118" t="s">
        <v>75</v>
      </c>
      <c r="C32" s="117" t="s">
        <v>99</v>
      </c>
      <c r="D32" s="119">
        <v>4150</v>
      </c>
      <c r="E32" s="98">
        <v>15.41</v>
      </c>
      <c r="F32" s="98">
        <f t="shared" si="8"/>
        <v>63951.5</v>
      </c>
      <c r="G32" s="126">
        <f t="shared" si="5"/>
        <v>471.84299999999939</v>
      </c>
      <c r="H32" s="98">
        <f t="shared" si="9"/>
        <v>7271.1</v>
      </c>
      <c r="I32" s="99">
        <f t="shared" si="10"/>
        <v>3510.3107999999997</v>
      </c>
      <c r="J32" s="98">
        <f t="shared" si="11"/>
        <v>54093.88</v>
      </c>
      <c r="K32" s="99">
        <f t="shared" si="6"/>
        <v>639.68920000000026</v>
      </c>
      <c r="L32" s="98">
        <f t="shared" si="12"/>
        <v>9857.61</v>
      </c>
      <c r="M32" s="116">
        <f t="shared" si="7"/>
        <v>0.15414197590361453</v>
      </c>
      <c r="N32" s="242"/>
      <c r="O32" s="177"/>
      <c r="P32" s="177">
        <v>376</v>
      </c>
      <c r="Q32" s="170">
        <v>368.75</v>
      </c>
      <c r="R32" s="237">
        <v>189.18</v>
      </c>
      <c r="S32" s="164">
        <v>394.93749999999989</v>
      </c>
      <c r="T32" s="237">
        <v>662.87730000000033</v>
      </c>
      <c r="U32" s="236"/>
      <c r="V32" s="236">
        <v>669.6099999999999</v>
      </c>
      <c r="W32" s="236">
        <v>369.51299999999992</v>
      </c>
      <c r="X32" s="236">
        <v>7.6000000000003638</v>
      </c>
      <c r="Y32" s="164">
        <f>'205'!C19</f>
        <v>471.84299999999939</v>
      </c>
      <c r="Z32" s="203"/>
      <c r="AA32" s="205"/>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242"/>
      <c r="O33" s="177"/>
      <c r="P33" s="177"/>
      <c r="Q33" s="170"/>
      <c r="R33" s="237"/>
      <c r="S33" s="164"/>
      <c r="T33" s="237"/>
      <c r="U33" s="236"/>
      <c r="V33" s="236"/>
      <c r="W33" s="236"/>
      <c r="X33" s="236"/>
      <c r="Y33" s="164"/>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242"/>
      <c r="O34" s="177"/>
      <c r="P34" s="177"/>
      <c r="Q34" s="170"/>
      <c r="R34" s="237"/>
      <c r="S34" s="164"/>
      <c r="T34" s="237"/>
      <c r="U34" s="236"/>
      <c r="V34" s="236"/>
      <c r="W34" s="236"/>
      <c r="X34" s="236"/>
      <c r="Y34" s="164"/>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242"/>
      <c r="O35" s="177"/>
      <c r="P35" s="177"/>
      <c r="Q35" s="170"/>
      <c r="R35" s="237"/>
      <c r="S35" s="164"/>
      <c r="T35" s="237"/>
      <c r="U35" s="236"/>
      <c r="V35" s="236"/>
      <c r="W35" s="236"/>
      <c r="X35" s="236"/>
      <c r="Y35" s="164"/>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242"/>
      <c r="O36" s="177"/>
      <c r="P36" s="177"/>
      <c r="Q36" s="170"/>
      <c r="R36" s="237"/>
      <c r="S36" s="164"/>
      <c r="T36" s="237"/>
      <c r="U36" s="236"/>
      <c r="V36" s="236"/>
      <c r="W36" s="236"/>
      <c r="X36" s="236"/>
      <c r="Y36" s="164"/>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242"/>
      <c r="O37" s="177"/>
      <c r="P37" s="177"/>
      <c r="Q37" s="170"/>
      <c r="R37" s="237"/>
      <c r="S37" s="164"/>
      <c r="T37" s="237"/>
      <c r="U37" s="236"/>
      <c r="V37" s="236"/>
      <c r="W37" s="236"/>
      <c r="X37" s="236"/>
      <c r="Y37" s="164"/>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242"/>
      <c r="O38" s="177"/>
      <c r="P38" s="177"/>
      <c r="Q38" s="170"/>
      <c r="R38" s="237"/>
      <c r="S38" s="164"/>
      <c r="T38" s="237"/>
      <c r="U38" s="236"/>
      <c r="V38" s="236"/>
      <c r="W38" s="236"/>
      <c r="X38" s="236"/>
      <c r="Y38" s="164"/>
    </row>
    <row r="39" spans="1:25">
      <c r="A39" s="111">
        <v>3</v>
      </c>
      <c r="B39" s="112" t="s">
        <v>82</v>
      </c>
      <c r="C39" s="112"/>
      <c r="D39" s="113"/>
      <c r="E39" s="114"/>
      <c r="F39" s="114">
        <f>SUM(F40:F45)</f>
        <v>175172.49000000002</v>
      </c>
      <c r="G39" s="115"/>
      <c r="H39" s="97">
        <f>TRUNC(SUM(H40:H45),2)</f>
        <v>0</v>
      </c>
      <c r="I39" s="97"/>
      <c r="J39" s="97">
        <f>TRUNC(SUM(J40:J45),2)</f>
        <v>6702.25</v>
      </c>
      <c r="K39" s="185"/>
      <c r="L39" s="97">
        <f>TRUNC(SUM(L40:L45),2)</f>
        <v>168470.25</v>
      </c>
      <c r="M39" s="172"/>
      <c r="N39" s="243"/>
      <c r="O39" s="195"/>
      <c r="P39" s="195"/>
      <c r="Q39" s="196"/>
      <c r="R39" s="196"/>
      <c r="S39" s="197"/>
      <c r="T39" s="196"/>
      <c r="U39" s="197"/>
      <c r="V39" s="197"/>
      <c r="W39" s="197"/>
      <c r="X39" s="197"/>
      <c r="Y39" s="197"/>
    </row>
    <row r="40" spans="1:25" ht="36.75" customHeight="1">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242"/>
      <c r="O40" s="177"/>
      <c r="P40" s="177"/>
      <c r="Q40" s="237"/>
      <c r="R40" s="237"/>
      <c r="S40" s="164"/>
      <c r="T40" s="237"/>
      <c r="U40" s="236"/>
      <c r="V40" s="236"/>
      <c r="W40" s="236"/>
      <c r="X40" s="236"/>
      <c r="Y40" s="164"/>
    </row>
    <row r="41" spans="1:25" ht="38.25">
      <c r="A41" s="117">
        <v>302</v>
      </c>
      <c r="B41" s="118" t="s">
        <v>84</v>
      </c>
      <c r="C41" s="117" t="s">
        <v>99</v>
      </c>
      <c r="D41" s="119">
        <v>17.600000000000001</v>
      </c>
      <c r="E41" s="98">
        <v>380.81</v>
      </c>
      <c r="F41" s="98">
        <f t="shared" si="13"/>
        <v>6702.25</v>
      </c>
      <c r="G41" s="126">
        <f t="shared" si="5"/>
        <v>0</v>
      </c>
      <c r="H41" s="98">
        <f t="shared" si="14"/>
        <v>0</v>
      </c>
      <c r="I41" s="99">
        <f t="shared" si="15"/>
        <v>17.600000000000001</v>
      </c>
      <c r="J41" s="98">
        <f t="shared" si="16"/>
        <v>6702.25</v>
      </c>
      <c r="K41" s="99">
        <f t="shared" si="6"/>
        <v>0</v>
      </c>
      <c r="L41" s="98">
        <f>TRUNC(K41*E41+0.01,2)</f>
        <v>0.01</v>
      </c>
      <c r="M41" s="116">
        <f t="shared" si="7"/>
        <v>0</v>
      </c>
      <c r="N41" s="242"/>
      <c r="O41" s="177"/>
      <c r="P41" s="177"/>
      <c r="Q41" s="237"/>
      <c r="R41" s="237"/>
      <c r="S41" s="164"/>
      <c r="T41" s="237"/>
      <c r="U41" s="236"/>
      <c r="V41" s="236"/>
      <c r="W41" s="236">
        <v>4.8000000000000007</v>
      </c>
      <c r="X41" s="236">
        <v>12.8</v>
      </c>
      <c r="Y41" s="164"/>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242"/>
      <c r="O42" s="177"/>
      <c r="P42" s="177"/>
      <c r="Q42" s="237"/>
      <c r="R42" s="237"/>
      <c r="S42" s="164"/>
      <c r="T42" s="237"/>
      <c r="U42" s="236"/>
      <c r="V42" s="236"/>
      <c r="W42" s="236"/>
      <c r="X42" s="236"/>
      <c r="Y42" s="164"/>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242"/>
      <c r="O43" s="177"/>
      <c r="P43" s="177"/>
      <c r="Q43" s="237"/>
      <c r="R43" s="237"/>
      <c r="S43" s="164"/>
      <c r="T43" s="237"/>
      <c r="U43" s="236"/>
      <c r="V43" s="236"/>
      <c r="W43" s="236"/>
      <c r="X43" s="236"/>
      <c r="Y43" s="164"/>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242"/>
      <c r="O44" s="177"/>
      <c r="P44" s="177"/>
      <c r="Q44" s="237"/>
      <c r="R44" s="237"/>
      <c r="S44" s="164"/>
      <c r="T44" s="237"/>
      <c r="U44" s="236"/>
      <c r="V44" s="236"/>
      <c r="W44" s="236"/>
      <c r="X44" s="236"/>
      <c r="Y44" s="164"/>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242"/>
      <c r="O45" s="177"/>
      <c r="P45" s="177"/>
      <c r="Q45" s="237"/>
      <c r="R45" s="237"/>
      <c r="S45" s="164"/>
      <c r="T45" s="237"/>
      <c r="U45" s="236"/>
      <c r="V45" s="236"/>
      <c r="W45" s="236"/>
      <c r="X45" s="236"/>
      <c r="Y45" s="164"/>
    </row>
    <row r="46" spans="1:25">
      <c r="A46" s="111">
        <v>4</v>
      </c>
      <c r="B46" s="112" t="s">
        <v>89</v>
      </c>
      <c r="C46" s="112"/>
      <c r="D46" s="113"/>
      <c r="E46" s="114"/>
      <c r="F46" s="114">
        <f>SUM(F47:F55)</f>
        <v>59525.200000000004</v>
      </c>
      <c r="G46" s="115"/>
      <c r="H46" s="97">
        <f>TRUNC(SUM(H47:H55),2)</f>
        <v>0</v>
      </c>
      <c r="I46" s="97"/>
      <c r="J46" s="97">
        <f>TRUNC(SUM(J47:J55),2)</f>
        <v>0</v>
      </c>
      <c r="K46" s="185"/>
      <c r="L46" s="97">
        <f>TRUNC(SUM(L47:L55),2)</f>
        <v>59525.2</v>
      </c>
      <c r="M46" s="172"/>
      <c r="N46" s="243"/>
      <c r="O46" s="195"/>
      <c r="P46" s="195"/>
      <c r="Q46" s="196"/>
      <c r="R46" s="196"/>
      <c r="S46" s="197"/>
      <c r="T46" s="196"/>
      <c r="U46" s="197"/>
      <c r="V46" s="197"/>
      <c r="W46" s="197"/>
      <c r="X46" s="197"/>
      <c r="Y46" s="197"/>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242"/>
      <c r="O47" s="177"/>
      <c r="P47" s="177"/>
      <c r="Q47" s="170"/>
      <c r="R47" s="237"/>
      <c r="S47" s="164"/>
      <c r="T47" s="237"/>
      <c r="U47" s="236"/>
      <c r="V47" s="236"/>
      <c r="W47" s="236"/>
      <c r="X47" s="236"/>
      <c r="Y47" s="164"/>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242"/>
      <c r="O48" s="177"/>
      <c r="P48" s="177"/>
      <c r="Q48" s="170"/>
      <c r="R48" s="237"/>
      <c r="S48" s="164"/>
      <c r="T48" s="237"/>
      <c r="U48" s="236"/>
      <c r="V48" s="236"/>
      <c r="W48" s="236"/>
      <c r="X48" s="236"/>
      <c r="Y48" s="164"/>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242"/>
      <c r="O49" s="177"/>
      <c r="P49" s="177"/>
      <c r="Q49" s="170"/>
      <c r="R49" s="237"/>
      <c r="S49" s="164"/>
      <c r="T49" s="237"/>
      <c r="U49" s="236"/>
      <c r="V49" s="236"/>
      <c r="W49" s="236"/>
      <c r="X49" s="236"/>
      <c r="Y49" s="164"/>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242"/>
      <c r="O50" s="177"/>
      <c r="P50" s="177"/>
      <c r="Q50" s="170"/>
      <c r="R50" s="237"/>
      <c r="S50" s="164"/>
      <c r="T50" s="237"/>
      <c r="U50" s="236"/>
      <c r="V50" s="236"/>
      <c r="W50" s="236"/>
      <c r="X50" s="236"/>
      <c r="Y50" s="164"/>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242"/>
      <c r="O51" s="177"/>
      <c r="P51" s="177"/>
      <c r="Q51" s="170"/>
      <c r="R51" s="237"/>
      <c r="S51" s="164"/>
      <c r="T51" s="237"/>
      <c r="U51" s="236"/>
      <c r="V51" s="236"/>
      <c r="W51" s="236"/>
      <c r="X51" s="236"/>
      <c r="Y51" s="164"/>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242"/>
      <c r="O52" s="177"/>
      <c r="P52" s="177"/>
      <c r="Q52" s="170"/>
      <c r="R52" s="237"/>
      <c r="S52" s="164"/>
      <c r="T52" s="237"/>
      <c r="U52" s="236"/>
      <c r="V52" s="236"/>
      <c r="W52" s="236"/>
      <c r="X52" s="236"/>
      <c r="Y52" s="164"/>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242"/>
      <c r="O53" s="177"/>
      <c r="P53" s="177"/>
      <c r="Q53" s="170"/>
      <c r="R53" s="237"/>
      <c r="S53" s="164"/>
      <c r="T53" s="237"/>
      <c r="U53" s="236"/>
      <c r="V53" s="236"/>
      <c r="W53" s="236"/>
      <c r="X53" s="236"/>
      <c r="Y53" s="164"/>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242"/>
      <c r="O54" s="177"/>
      <c r="P54" s="177"/>
      <c r="Q54" s="170"/>
      <c r="R54" s="237"/>
      <c r="S54" s="164"/>
      <c r="T54" s="237"/>
      <c r="U54" s="236"/>
      <c r="V54" s="236"/>
      <c r="W54" s="236"/>
      <c r="X54" s="236"/>
      <c r="Y54" s="164"/>
    </row>
    <row r="55" spans="1:27" ht="30.75" customHeight="1">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242"/>
      <c r="O55" s="177"/>
      <c r="P55" s="177"/>
      <c r="Q55" s="170"/>
      <c r="R55" s="237"/>
      <c r="S55" s="164"/>
      <c r="T55" s="237"/>
      <c r="U55" s="236"/>
      <c r="V55" s="236"/>
      <c r="W55" s="236"/>
      <c r="X55" s="236"/>
      <c r="Y55" s="164"/>
    </row>
    <row r="56" spans="1:27" ht="16.5" customHeight="1">
      <c r="A56" s="308" t="s">
        <v>105</v>
      </c>
      <c r="B56" s="308"/>
      <c r="C56" s="308"/>
      <c r="D56" s="308"/>
      <c r="E56" s="308"/>
      <c r="F56" s="100">
        <f>SUM(F46,F39,F27,F11)</f>
        <v>1765148.5899999999</v>
      </c>
      <c r="G56" s="121"/>
      <c r="H56" s="100">
        <f>TRUNC(SUM(H46,H39,H27,H11),2)</f>
        <v>74041.759999999995</v>
      </c>
      <c r="I56" s="100"/>
      <c r="J56" s="100">
        <f>TRUNC(SUM(J46,J39,J27,J11),2)</f>
        <v>1318030.6299999999</v>
      </c>
      <c r="K56" s="185"/>
      <c r="L56" s="100">
        <f>TRUNC(SUM(L46,L39,L27,L11),2)</f>
        <v>447117.89</v>
      </c>
      <c r="M56" s="172">
        <f>(F56-J56)/F56</f>
        <v>0.25330329839257326</v>
      </c>
      <c r="N56" s="243"/>
      <c r="O56" s="195"/>
      <c r="P56" s="195"/>
      <c r="Q56" s="196"/>
      <c r="R56" s="196"/>
      <c r="S56" s="197"/>
      <c r="T56" s="196"/>
      <c r="U56" s="197"/>
      <c r="V56" s="197"/>
      <c r="W56" s="197"/>
      <c r="X56" s="197"/>
      <c r="Y56" s="197"/>
      <c r="AA56" s="205"/>
    </row>
    <row r="57" spans="1:27" ht="16.5" customHeight="1">
      <c r="A57" s="308" t="s">
        <v>106</v>
      </c>
      <c r="B57" s="308"/>
      <c r="C57" s="308"/>
      <c r="D57" s="308"/>
      <c r="E57" s="308"/>
      <c r="F57" s="100">
        <f>TRUNC(F56*0.2502,2)</f>
        <v>441640.17</v>
      </c>
      <c r="G57" s="121"/>
      <c r="H57" s="100">
        <f>TRUNC(H56*0.2502,2)</f>
        <v>18525.240000000002</v>
      </c>
      <c r="I57" s="100"/>
      <c r="J57" s="100">
        <f>TRUNC(J56*0.2502,2)</f>
        <v>329771.26</v>
      </c>
      <c r="K57" s="185"/>
      <c r="L57" s="100">
        <f>TRUNC(L56*0.2502,2)</f>
        <v>111868.89</v>
      </c>
      <c r="M57" s="172">
        <f t="shared" ref="M57:M58" si="22">(F57-J57)/F57</f>
        <v>0.25330329439914845</v>
      </c>
      <c r="N57" s="243"/>
      <c r="O57" s="195"/>
      <c r="P57" s="195"/>
      <c r="Q57" s="196"/>
      <c r="R57" s="196"/>
      <c r="S57" s="197"/>
      <c r="T57" s="196"/>
      <c r="U57" s="197"/>
      <c r="V57" s="197"/>
      <c r="W57" s="197"/>
      <c r="X57" s="197"/>
      <c r="Y57" s="197"/>
      <c r="AA57" s="205"/>
    </row>
    <row r="58" spans="1:27" ht="16.5" customHeight="1">
      <c r="A58" s="308" t="s">
        <v>107</v>
      </c>
      <c r="B58" s="308"/>
      <c r="C58" s="308"/>
      <c r="D58" s="308"/>
      <c r="E58" s="308"/>
      <c r="F58" s="100">
        <f>SUM(F56:F57)</f>
        <v>2206788.7599999998</v>
      </c>
      <c r="G58" s="121"/>
      <c r="H58" s="100">
        <f>TRUNC(SUM(H56:H57),2)</f>
        <v>92567</v>
      </c>
      <c r="I58" s="100"/>
      <c r="J58" s="100">
        <f>TRUNC(SUM(J56:J57),2)-0.44</f>
        <v>1647801.45</v>
      </c>
      <c r="K58" s="185"/>
      <c r="L58" s="100">
        <f>TRUNC(SUM(L56:L57),2)</f>
        <v>558986.78</v>
      </c>
      <c r="M58" s="172">
        <f t="shared" si="22"/>
        <v>0.25330349697811577</v>
      </c>
      <c r="N58" s="243"/>
      <c r="O58" s="195"/>
      <c r="P58" s="195"/>
      <c r="Q58" s="196"/>
      <c r="R58" s="196"/>
      <c r="S58" s="197"/>
      <c r="T58" s="196"/>
      <c r="U58" s="197"/>
      <c r="V58" s="197"/>
      <c r="W58" s="197"/>
      <c r="X58" s="197"/>
      <c r="Y58" s="197"/>
      <c r="AA58" s="205"/>
    </row>
    <row r="59" spans="1:27" ht="90" customHeight="1">
      <c r="A59" s="302" t="s">
        <v>298</v>
      </c>
      <c r="B59" s="303"/>
      <c r="C59" s="303" t="s">
        <v>145</v>
      </c>
      <c r="D59" s="303"/>
      <c r="E59" s="303"/>
      <c r="F59" s="303"/>
      <c r="G59" s="303" t="s">
        <v>146</v>
      </c>
      <c r="H59" s="303"/>
      <c r="I59" s="303"/>
      <c r="J59" s="303" t="s">
        <v>193</v>
      </c>
      <c r="K59" s="303"/>
      <c r="L59" s="303"/>
      <c r="M59" s="309"/>
      <c r="N59" s="6"/>
      <c r="O59" s="326"/>
      <c r="P59" s="327"/>
      <c r="U59" s="321"/>
      <c r="V59" s="322"/>
      <c r="Z59" s="207"/>
      <c r="AA59" s="206"/>
    </row>
  </sheetData>
  <mergeCells count="36">
    <mergeCell ref="X10:X11"/>
    <mergeCell ref="O10:O11"/>
    <mergeCell ref="P10:P11"/>
    <mergeCell ref="W10:W11"/>
    <mergeCell ref="S10:S11"/>
    <mergeCell ref="T10:T11"/>
    <mergeCell ref="U10:U11"/>
    <mergeCell ref="V10:V11"/>
    <mergeCell ref="E8:E10"/>
    <mergeCell ref="K8:M9"/>
    <mergeCell ref="U59:V59"/>
    <mergeCell ref="N10:N11"/>
    <mergeCell ref="Q10:Q11"/>
    <mergeCell ref="R10:R11"/>
    <mergeCell ref="O59:P59"/>
    <mergeCell ref="B2:M2"/>
    <mergeCell ref="B3:M3"/>
    <mergeCell ref="B4:M4"/>
    <mergeCell ref="B5:M5"/>
    <mergeCell ref="A6:M7"/>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s>
  <phoneticPr fontId="54" type="noConversion"/>
  <pageMargins left="0.51181102362204722" right="0.51181102362204722" top="0.78740157480314965" bottom="0.78740157480314965" header="0.31496062992125984" footer="0.31496062992125984"/>
  <pageSetup paperSize="9" scale="60"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54" t="s">
        <v>123</v>
      </c>
      <c r="C6" s="354"/>
      <c r="D6" s="354"/>
      <c r="E6" s="354"/>
      <c r="F6" s="354"/>
      <c r="G6" s="354"/>
      <c r="H6" s="355"/>
    </row>
    <row r="7" spans="1:8" ht="49.5" customHeight="1">
      <c r="A7" s="68">
        <v>111</v>
      </c>
      <c r="B7" s="377" t="s">
        <v>66</v>
      </c>
      <c r="C7" s="377"/>
      <c r="D7" s="377"/>
      <c r="E7" s="377"/>
      <c r="F7" s="377"/>
      <c r="G7" s="377"/>
      <c r="H7" s="378"/>
    </row>
    <row r="8" spans="1:8" ht="15.75" customHeight="1">
      <c r="A8" s="69"/>
      <c r="B8" s="345"/>
      <c r="C8" s="346"/>
      <c r="D8" s="346"/>
      <c r="E8" s="346"/>
      <c r="F8" s="346"/>
      <c r="G8" s="70" t="s">
        <v>124</v>
      </c>
      <c r="H8" s="90" t="s">
        <v>8</v>
      </c>
    </row>
    <row r="9" spans="1:8">
      <c r="A9" s="45"/>
      <c r="B9" s="46"/>
      <c r="C9" s="331"/>
      <c r="D9" s="331"/>
      <c r="E9" s="331"/>
      <c r="F9" s="47"/>
      <c r="G9" s="161"/>
      <c r="H9" s="48"/>
    </row>
    <row r="10" spans="1:8" ht="15.75">
      <c r="A10" s="382" t="s">
        <v>113</v>
      </c>
      <c r="B10" s="383"/>
      <c r="C10" s="352" t="s">
        <v>155</v>
      </c>
      <c r="D10" s="352"/>
      <c r="E10" s="161"/>
      <c r="F10" s="47"/>
      <c r="G10" s="161"/>
      <c r="H10" s="48"/>
    </row>
    <row r="11" spans="1:8" ht="15.75">
      <c r="A11" s="45"/>
      <c r="B11" s="73" t="s">
        <v>114</v>
      </c>
      <c r="C11" s="73"/>
      <c r="D11" s="73"/>
      <c r="E11" s="74"/>
      <c r="F11" s="74"/>
      <c r="G11" s="74" t="s">
        <v>9</v>
      </c>
      <c r="H11" s="48"/>
    </row>
    <row r="12" spans="1:8">
      <c r="A12" s="72"/>
      <c r="B12" s="75" t="s">
        <v>198</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52">
        <v>44501</v>
      </c>
      <c r="G15" s="189">
        <v>1</v>
      </c>
      <c r="H15" s="51"/>
    </row>
    <row r="16" spans="1:8" ht="15.75">
      <c r="A16" s="52"/>
      <c r="B16" s="79" t="s">
        <v>118</v>
      </c>
      <c r="C16" s="80">
        <v>10</v>
      </c>
      <c r="D16" s="42"/>
      <c r="E16" s="42"/>
      <c r="F16" s="252">
        <v>44531</v>
      </c>
      <c r="G16" s="189">
        <v>1</v>
      </c>
      <c r="H16" s="51"/>
    </row>
    <row r="17" spans="1:10" ht="15.75">
      <c r="A17" s="52"/>
      <c r="B17" s="79" t="s">
        <v>119</v>
      </c>
      <c r="C17" s="80">
        <f>C15-C16</f>
        <v>8</v>
      </c>
      <c r="D17" s="42"/>
      <c r="E17" s="42"/>
      <c r="F17" s="252">
        <v>44562</v>
      </c>
      <c r="G17" s="189">
        <v>1</v>
      </c>
      <c r="H17" s="51"/>
    </row>
    <row r="18" spans="1:10" ht="15.75">
      <c r="A18" s="160"/>
      <c r="B18" s="79" t="s">
        <v>120</v>
      </c>
      <c r="C18" s="80"/>
      <c r="D18" s="42"/>
      <c r="E18" s="42"/>
      <c r="F18" s="252">
        <v>44593</v>
      </c>
      <c r="G18" s="189">
        <v>1</v>
      </c>
      <c r="H18" s="51"/>
    </row>
    <row r="19" spans="1:10" ht="15.75">
      <c r="A19" s="160"/>
      <c r="B19" s="79" t="s">
        <v>121</v>
      </c>
      <c r="C19" s="80">
        <f>G12</f>
        <v>1</v>
      </c>
      <c r="D19" s="42"/>
      <c r="E19" s="42"/>
      <c r="F19" s="253">
        <v>44621</v>
      </c>
      <c r="G19" s="189">
        <v>1</v>
      </c>
      <c r="H19" s="51"/>
    </row>
    <row r="20" spans="1:10" ht="15.75">
      <c r="A20" s="160"/>
      <c r="B20" s="53"/>
      <c r="F20" s="252">
        <v>44652</v>
      </c>
      <c r="G20" s="189">
        <v>1</v>
      </c>
      <c r="H20" s="51"/>
    </row>
    <row r="21" spans="1:10">
      <c r="A21" s="160"/>
      <c r="F21" s="252">
        <v>44682</v>
      </c>
      <c r="G21" s="189">
        <v>1</v>
      </c>
      <c r="H21" s="51"/>
    </row>
    <row r="22" spans="1:10">
      <c r="A22" s="160"/>
      <c r="F22" s="252">
        <v>44714</v>
      </c>
      <c r="G22" s="189">
        <v>1</v>
      </c>
      <c r="H22" s="51"/>
    </row>
    <row r="23" spans="1:10">
      <c r="A23" s="160"/>
      <c r="F23" s="252">
        <v>44744</v>
      </c>
      <c r="G23" s="189">
        <v>1</v>
      </c>
      <c r="H23" s="51"/>
    </row>
    <row r="24" spans="1:10">
      <c r="A24" s="160"/>
      <c r="F24" s="252">
        <v>44774</v>
      </c>
      <c r="G24" s="189">
        <v>1</v>
      </c>
      <c r="H24" s="51"/>
      <c r="J24" t="s">
        <v>302</v>
      </c>
    </row>
    <row r="25" spans="1:10" ht="15.75">
      <c r="A25" s="45"/>
      <c r="B25" s="53"/>
      <c r="C25" s="42"/>
      <c r="D25" s="42"/>
      <c r="E25" s="42"/>
      <c r="F25" s="251"/>
      <c r="G25" s="42"/>
      <c r="H25" s="51"/>
    </row>
    <row r="26" spans="1:10" ht="15.75">
      <c r="A26" s="45"/>
      <c r="B26" s="53"/>
      <c r="C26" s="42"/>
      <c r="D26" s="42"/>
      <c r="E26" s="42"/>
      <c r="F26" s="251"/>
      <c r="G26" s="42"/>
      <c r="H26" s="51"/>
    </row>
    <row r="27" spans="1:10" ht="15.75">
      <c r="A27" s="45"/>
      <c r="B27" s="53"/>
      <c r="C27" s="42"/>
      <c r="D27" s="42"/>
      <c r="E27" s="42"/>
      <c r="F27" s="251"/>
      <c r="G27" s="42"/>
      <c r="H27" s="51"/>
    </row>
    <row r="28" spans="1:10" ht="15.75">
      <c r="A28" s="45"/>
      <c r="B28" s="53"/>
      <c r="C28" s="42"/>
      <c r="D28" s="42"/>
      <c r="E28" s="42"/>
      <c r="F28" s="251"/>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1"/>
      <c r="E36" s="351"/>
      <c r="F36" s="351"/>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90"/>
      <c r="D43" s="124"/>
      <c r="E43" s="42"/>
      <c r="F43" s="42"/>
      <c r="G43" s="35"/>
      <c r="H43" s="54"/>
    </row>
    <row r="44" spans="1:8" ht="15.75">
      <c r="A44" s="45"/>
      <c r="B44" s="291"/>
      <c r="C44" s="124"/>
      <c r="D44" s="124"/>
      <c r="E44" s="42"/>
      <c r="F44" s="42"/>
      <c r="G44" s="35"/>
      <c r="H44" s="54"/>
    </row>
    <row r="45" spans="1:8" ht="15.75">
      <c r="A45" s="45"/>
      <c r="B45" s="291"/>
      <c r="C45" s="124"/>
      <c r="D45" s="124"/>
      <c r="E45" s="42"/>
      <c r="F45" s="42"/>
      <c r="G45" s="35"/>
      <c r="H45" s="54"/>
    </row>
    <row r="46" spans="1:8" ht="15.75">
      <c r="A46" s="45"/>
      <c r="B46" s="291"/>
      <c r="C46" s="124"/>
      <c r="D46" s="124"/>
      <c r="E46" s="42"/>
      <c r="F46" s="42"/>
      <c r="G46" s="35"/>
      <c r="H46" s="54"/>
    </row>
    <row r="47" spans="1:8" ht="15.75">
      <c r="A47" s="45"/>
      <c r="B47" s="291"/>
      <c r="C47" s="124"/>
      <c r="D47" s="124"/>
      <c r="E47" s="42"/>
      <c r="F47" s="42"/>
      <c r="G47" s="35"/>
      <c r="H47" s="54"/>
    </row>
    <row r="48" spans="1:8" ht="15.75">
      <c r="A48" s="45"/>
      <c r="B48" s="291"/>
      <c r="C48" s="124"/>
      <c r="D48" s="124"/>
      <c r="E48" s="42"/>
      <c r="F48" s="42"/>
      <c r="G48" s="35"/>
      <c r="H48" s="54"/>
    </row>
    <row r="49" spans="1:8" ht="15.75">
      <c r="A49" s="45"/>
      <c r="B49" s="291"/>
      <c r="C49" s="124"/>
      <c r="D49" s="124"/>
      <c r="E49" s="42"/>
      <c r="F49" s="42"/>
      <c r="G49" s="35"/>
      <c r="H49" s="54"/>
    </row>
    <row r="50" spans="1:8" ht="15.75">
      <c r="A50" s="45"/>
      <c r="B50" s="46"/>
      <c r="C50" s="161"/>
      <c r="D50" s="161"/>
      <c r="E50" s="161"/>
      <c r="F50" s="47"/>
      <c r="G50" s="55"/>
      <c r="H50" s="48"/>
    </row>
    <row r="51" spans="1:8" ht="15.75">
      <c r="A51" s="81" t="s">
        <v>122</v>
      </c>
      <c r="B51" s="82"/>
      <c r="C51" s="83"/>
      <c r="D51" s="84"/>
      <c r="E51" s="85"/>
      <c r="F51" s="83"/>
      <c r="G51" s="83"/>
      <c r="H51" s="86"/>
    </row>
    <row r="52" spans="1:8" ht="15" customHeight="1">
      <c r="A52" s="328" t="s">
        <v>197</v>
      </c>
      <c r="B52" s="329"/>
      <c r="C52" s="329"/>
      <c r="D52" s="329"/>
      <c r="E52" s="329"/>
      <c r="F52" s="329"/>
      <c r="G52" s="329"/>
      <c r="H52" s="330"/>
    </row>
    <row r="53" spans="1:8" ht="15.75">
      <c r="A53" s="56"/>
      <c r="B53" s="40"/>
      <c r="C53" s="162"/>
      <c r="D53" s="162"/>
      <c r="E53" s="162"/>
      <c r="F53" s="58"/>
      <c r="G53" s="59"/>
      <c r="H53" s="60"/>
    </row>
    <row r="54" spans="1:8">
      <c r="A54" s="34"/>
      <c r="B54" s="36"/>
      <c r="C54" s="163"/>
      <c r="D54" s="38"/>
      <c r="E54" s="39"/>
      <c r="F54" s="163"/>
      <c r="G54" s="163"/>
      <c r="H54" s="163"/>
    </row>
  </sheetData>
  <mergeCells count="11">
    <mergeCell ref="C9:E9"/>
    <mergeCell ref="C10:D10"/>
    <mergeCell ref="D36:F36"/>
    <mergeCell ref="A52:H52"/>
    <mergeCell ref="A2:H2"/>
    <mergeCell ref="A3:H3"/>
    <mergeCell ref="A4:H4"/>
    <mergeCell ref="B6:H6"/>
    <mergeCell ref="B7:H7"/>
    <mergeCell ref="B8:F8"/>
    <mergeCell ref="A10:B10"/>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67">
        <v>1</v>
      </c>
      <c r="B5" s="384" t="s">
        <v>123</v>
      </c>
      <c r="C5" s="384"/>
      <c r="D5" s="384"/>
      <c r="E5" s="384"/>
      <c r="F5" s="384"/>
      <c r="G5" s="384"/>
      <c r="H5" s="385"/>
    </row>
    <row r="6" spans="1:8" ht="48" customHeight="1">
      <c r="A6" s="68">
        <v>112</v>
      </c>
      <c r="B6" s="386" t="s">
        <v>67</v>
      </c>
      <c r="C6" s="386"/>
      <c r="D6" s="386"/>
      <c r="E6" s="386"/>
      <c r="F6" s="386"/>
      <c r="G6" s="386"/>
      <c r="H6" s="387"/>
    </row>
    <row r="7" spans="1:8" ht="15.75" customHeight="1">
      <c r="A7" s="69"/>
      <c r="B7" s="345"/>
      <c r="C7" s="346"/>
      <c r="D7" s="346"/>
      <c r="E7" s="346"/>
      <c r="F7" s="346"/>
      <c r="G7" s="70" t="s">
        <v>124</v>
      </c>
      <c r="H7" s="90" t="s">
        <v>139</v>
      </c>
    </row>
    <row r="8" spans="1:8">
      <c r="A8" s="45"/>
      <c r="B8" s="46"/>
      <c r="C8" s="331"/>
      <c r="D8" s="331"/>
      <c r="E8" s="331"/>
      <c r="F8" s="47"/>
      <c r="G8" s="61"/>
      <c r="H8" s="48"/>
    </row>
    <row r="9" spans="1:8" ht="15.75">
      <c r="A9" s="49" t="s">
        <v>113</v>
      </c>
      <c r="B9" s="46"/>
      <c r="C9" s="352" t="s">
        <v>156</v>
      </c>
      <c r="D9" s="352"/>
      <c r="E9" s="61"/>
      <c r="F9" s="47"/>
      <c r="G9" s="61"/>
      <c r="H9" s="48"/>
    </row>
    <row r="10" spans="1:8" ht="15.75">
      <c r="A10" s="45"/>
      <c r="B10" s="73" t="s">
        <v>114</v>
      </c>
      <c r="C10" s="73"/>
      <c r="D10" s="73" t="s">
        <v>140</v>
      </c>
      <c r="E10" s="74" t="s">
        <v>44</v>
      </c>
      <c r="F10" s="74"/>
      <c r="G10" s="74" t="s">
        <v>9</v>
      </c>
      <c r="H10" s="48"/>
    </row>
    <row r="11" spans="1:8">
      <c r="A11" s="72"/>
      <c r="B11" s="75" t="s">
        <v>137</v>
      </c>
      <c r="C11" s="76"/>
      <c r="D11" s="156"/>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0</v>
      </c>
      <c r="D18" s="42"/>
      <c r="E18" s="93"/>
      <c r="F18" s="42"/>
      <c r="G18" s="42"/>
      <c r="H18" s="51"/>
    </row>
    <row r="19" spans="1:10">
      <c r="A19" s="63"/>
      <c r="H19" s="51"/>
    </row>
    <row r="20" spans="1:10">
      <c r="A20" s="63"/>
      <c r="B20" s="226" t="s">
        <v>235</v>
      </c>
      <c r="C20" s="166" t="s">
        <v>237</v>
      </c>
      <c r="D20" s="166" t="s">
        <v>236</v>
      </c>
      <c r="E20" s="194" t="s">
        <v>229</v>
      </c>
      <c r="F20" s="166" t="s">
        <v>230</v>
      </c>
      <c r="H20" s="51"/>
    </row>
    <row r="21" spans="1:10">
      <c r="A21" s="63"/>
      <c r="B21" s="226" t="s">
        <v>228</v>
      </c>
      <c r="C21" s="192" t="s">
        <v>275</v>
      </c>
      <c r="D21" s="168">
        <v>8</v>
      </c>
      <c r="E21" s="168">
        <v>3</v>
      </c>
      <c r="F21" s="168">
        <f>E21*D21</f>
        <v>24</v>
      </c>
      <c r="H21" s="51"/>
    </row>
    <row r="22" spans="1:10">
      <c r="A22" s="63"/>
      <c r="B22" s="226" t="s">
        <v>231</v>
      </c>
      <c r="C22" s="192" t="s">
        <v>276</v>
      </c>
      <c r="D22" s="168">
        <v>7</v>
      </c>
      <c r="E22" s="168">
        <v>2</v>
      </c>
      <c r="F22" s="168">
        <f>E22*D22</f>
        <v>14</v>
      </c>
      <c r="H22" s="51"/>
    </row>
    <row r="23" spans="1:10">
      <c r="A23" s="63"/>
      <c r="B23" s="226" t="s">
        <v>232</v>
      </c>
      <c r="C23" s="192" t="s">
        <v>277</v>
      </c>
      <c r="D23" s="168">
        <v>6</v>
      </c>
      <c r="E23" s="168">
        <v>3</v>
      </c>
      <c r="F23" s="168">
        <f>E23*D23</f>
        <v>18</v>
      </c>
      <c r="H23" s="51"/>
    </row>
    <row r="24" spans="1:10">
      <c r="A24" s="45"/>
      <c r="B24" s="226" t="s">
        <v>233</v>
      </c>
      <c r="C24" s="193" t="s">
        <v>234</v>
      </c>
      <c r="D24" s="168">
        <v>1</v>
      </c>
      <c r="E24" s="168">
        <v>1</v>
      </c>
      <c r="F24" s="168">
        <f t="shared" ref="F24:F28" si="0">E24*D24</f>
        <v>1</v>
      </c>
      <c r="G24" s="42"/>
      <c r="H24" s="51"/>
      <c r="J24" t="s">
        <v>302</v>
      </c>
    </row>
    <row r="25" spans="1:10">
      <c r="A25" s="45"/>
      <c r="B25" s="226"/>
      <c r="C25" s="192" t="s">
        <v>278</v>
      </c>
      <c r="D25" s="168">
        <v>4</v>
      </c>
      <c r="E25" s="168">
        <v>4</v>
      </c>
      <c r="F25" s="168">
        <f t="shared" si="0"/>
        <v>16</v>
      </c>
      <c r="G25" s="42"/>
      <c r="H25" s="51"/>
    </row>
    <row r="26" spans="1:10">
      <c r="A26" s="45"/>
      <c r="B26" s="226" t="s">
        <v>233</v>
      </c>
      <c r="C26" s="193" t="s">
        <v>279</v>
      </c>
      <c r="D26" s="168">
        <v>3</v>
      </c>
      <c r="E26" s="168">
        <v>4</v>
      </c>
      <c r="F26" s="168">
        <f t="shared" si="0"/>
        <v>12</v>
      </c>
      <c r="G26" s="42"/>
      <c r="H26" s="51"/>
    </row>
    <row r="27" spans="1:10">
      <c r="A27" s="45"/>
      <c r="B27" s="388" t="s">
        <v>281</v>
      </c>
      <c r="C27" s="193">
        <v>44621</v>
      </c>
      <c r="D27" s="257">
        <v>1</v>
      </c>
      <c r="E27" s="257">
        <v>1</v>
      </c>
      <c r="F27" s="257">
        <f t="shared" si="0"/>
        <v>1</v>
      </c>
      <c r="G27" s="42"/>
      <c r="H27" s="51"/>
    </row>
    <row r="28" spans="1:10" ht="15.75" customHeight="1">
      <c r="A28" s="45"/>
      <c r="B28" s="388"/>
      <c r="C28" s="193">
        <v>44652</v>
      </c>
      <c r="D28" s="257">
        <v>1</v>
      </c>
      <c r="E28" s="257">
        <v>2</v>
      </c>
      <c r="F28" s="257">
        <f t="shared" si="0"/>
        <v>2</v>
      </c>
      <c r="H28" s="51"/>
    </row>
    <row r="29" spans="1:10" ht="15.75">
      <c r="A29" s="45"/>
      <c r="B29" s="53"/>
      <c r="C29" s="191"/>
      <c r="D29" s="256"/>
      <c r="E29" s="256" t="s">
        <v>9</v>
      </c>
      <c r="F29" s="256">
        <f>SUM(F21:F28)</f>
        <v>88</v>
      </c>
      <c r="H29" s="51"/>
    </row>
    <row r="30" spans="1:10" ht="15.75">
      <c r="A30" s="45"/>
      <c r="B30" s="53"/>
      <c r="C30" s="42"/>
      <c r="D30" s="250" t="s">
        <v>238</v>
      </c>
      <c r="E30" s="250"/>
      <c r="F30" s="168">
        <v>18</v>
      </c>
      <c r="G30" s="241" t="s">
        <v>301</v>
      </c>
      <c r="H30" s="51"/>
    </row>
    <row r="31" spans="1:10" ht="15.75">
      <c r="A31" s="45"/>
      <c r="B31" s="53"/>
      <c r="C31" s="42"/>
      <c r="D31" s="254" t="s">
        <v>290</v>
      </c>
      <c r="E31" s="254"/>
      <c r="F31" s="168">
        <f>F29-F30</f>
        <v>70</v>
      </c>
      <c r="G31" s="241" t="s">
        <v>288</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138</v>
      </c>
      <c r="B52" s="329"/>
      <c r="C52" s="329"/>
      <c r="D52" s="329"/>
      <c r="E52" s="329"/>
      <c r="F52" s="329"/>
      <c r="G52" s="329"/>
      <c r="H52" s="330"/>
    </row>
    <row r="53" spans="1:8" ht="15.75">
      <c r="A53" s="56"/>
      <c r="B53" s="40"/>
      <c r="C53" s="57"/>
      <c r="D53" s="57"/>
      <c r="E53" s="57"/>
      <c r="F53" s="58"/>
      <c r="G53" s="59"/>
      <c r="H53" s="60"/>
    </row>
    <row r="54" spans="1:8">
      <c r="A54" s="34"/>
      <c r="B54" s="36"/>
      <c r="C54" s="37"/>
      <c r="D54" s="38"/>
      <c r="E54" s="39"/>
      <c r="F54" s="37"/>
      <c r="G54" s="37"/>
      <c r="H54" s="37"/>
    </row>
  </sheetData>
  <mergeCells count="11">
    <mergeCell ref="C8:E8"/>
    <mergeCell ref="C9:D9"/>
    <mergeCell ref="D36:F36"/>
    <mergeCell ref="A52:H52"/>
    <mergeCell ref="A2:H2"/>
    <mergeCell ref="A3:H3"/>
    <mergeCell ref="A4:H4"/>
    <mergeCell ref="B5:H5"/>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c r="A7" s="68">
        <v>114</v>
      </c>
      <c r="B7" s="375" t="s">
        <v>142</v>
      </c>
      <c r="C7" s="375"/>
      <c r="D7" s="375"/>
      <c r="E7" s="375"/>
      <c r="F7" s="375"/>
      <c r="G7" s="375"/>
      <c r="H7" s="376"/>
    </row>
    <row r="8" spans="1:8" ht="15.75" customHeight="1">
      <c r="A8" s="69"/>
      <c r="B8" s="345"/>
      <c r="C8" s="346"/>
      <c r="D8" s="346"/>
      <c r="E8" s="346"/>
      <c r="F8" s="346"/>
      <c r="G8" s="70" t="s">
        <v>124</v>
      </c>
      <c r="H8" s="90" t="s">
        <v>139</v>
      </c>
    </row>
    <row r="9" spans="1:8">
      <c r="A9" s="45"/>
      <c r="B9" s="46"/>
      <c r="C9" s="331"/>
      <c r="D9" s="331"/>
      <c r="E9" s="331"/>
      <c r="F9" s="47"/>
      <c r="G9" s="61"/>
      <c r="H9" s="48"/>
    </row>
    <row r="10" spans="1:8" ht="15.75">
      <c r="A10" s="49" t="s">
        <v>113</v>
      </c>
      <c r="B10" s="46"/>
      <c r="C10" s="352"/>
      <c r="D10" s="352"/>
      <c r="E10" s="61"/>
      <c r="F10" s="47"/>
      <c r="G10" s="61"/>
      <c r="H10" s="48"/>
    </row>
    <row r="11" spans="1:8" ht="15.75">
      <c r="A11" s="45"/>
      <c r="B11" s="73" t="s">
        <v>114</v>
      </c>
      <c r="C11" s="73" t="s">
        <v>44</v>
      </c>
      <c r="D11" s="73" t="s">
        <v>338</v>
      </c>
      <c r="E11" s="74"/>
      <c r="F11" s="74" t="s">
        <v>300</v>
      </c>
      <c r="G11" s="74" t="s">
        <v>9</v>
      </c>
      <c r="H11" s="48"/>
    </row>
    <row r="12" spans="1:8">
      <c r="A12" s="72"/>
      <c r="B12" s="75" t="s">
        <v>150</v>
      </c>
      <c r="C12" s="76">
        <v>12</v>
      </c>
      <c r="D12" s="91">
        <v>1</v>
      </c>
      <c r="E12" s="77"/>
      <c r="F12" s="78">
        <v>1</v>
      </c>
      <c r="G12" s="78">
        <f>G26</f>
        <v>9.0000000000010072E-2</v>
      </c>
      <c r="H12" s="48"/>
    </row>
    <row r="13" spans="1:8" ht="15.75">
      <c r="A13" s="45"/>
      <c r="B13" s="87" t="s">
        <v>9</v>
      </c>
      <c r="C13" s="88"/>
      <c r="D13" s="88"/>
      <c r="E13" s="88"/>
      <c r="F13" s="88"/>
      <c r="G13" s="89">
        <f>SUM(G12:G12)</f>
        <v>9.0000000000010072E-2</v>
      </c>
      <c r="H13" s="48"/>
    </row>
    <row r="14" spans="1:8">
      <c r="A14" s="45"/>
      <c r="B14" s="42"/>
      <c r="C14" s="42"/>
      <c r="D14" s="42"/>
      <c r="E14" s="42"/>
      <c r="F14" s="42"/>
      <c r="G14" s="42"/>
      <c r="H14" s="48"/>
    </row>
    <row r="15" spans="1:8" ht="15.75">
      <c r="A15" s="50"/>
      <c r="B15" s="79" t="s">
        <v>117</v>
      </c>
      <c r="C15" s="80">
        <v>1</v>
      </c>
      <c r="D15" s="42"/>
      <c r="E15" s="42"/>
      <c r="F15" s="255" t="s">
        <v>291</v>
      </c>
      <c r="G15" s="247">
        <v>8.3333333333329998E-2</v>
      </c>
      <c r="H15" s="51"/>
    </row>
    <row r="16" spans="1:8" ht="15.75">
      <c r="A16" s="52"/>
      <c r="B16" s="79" t="s">
        <v>118</v>
      </c>
      <c r="C16" s="80">
        <f>SUM(G15:G26)</f>
        <v>1</v>
      </c>
      <c r="D16" s="92"/>
      <c r="F16" s="255" t="s">
        <v>292</v>
      </c>
      <c r="G16" s="247">
        <v>8.3333333333329998E-2</v>
      </c>
      <c r="H16" s="51"/>
    </row>
    <row r="17" spans="1:10" ht="15.75">
      <c r="A17" s="52"/>
      <c r="B17" s="79" t="s">
        <v>119</v>
      </c>
      <c r="C17" s="80">
        <f>C15-C16</f>
        <v>0</v>
      </c>
      <c r="D17" s="42"/>
      <c r="E17" s="42"/>
      <c r="F17" s="255" t="s">
        <v>289</v>
      </c>
      <c r="G17" s="247">
        <v>8.3333333333329998E-2</v>
      </c>
      <c r="H17" s="51"/>
    </row>
    <row r="18" spans="1:10" ht="15.75">
      <c r="A18" s="63"/>
      <c r="B18" s="79" t="s">
        <v>120</v>
      </c>
      <c r="C18" s="80"/>
      <c r="D18" s="42"/>
      <c r="E18" s="42"/>
      <c r="F18" s="255" t="s">
        <v>293</v>
      </c>
      <c r="G18" s="247">
        <v>7.0000000000000007E-2</v>
      </c>
      <c r="H18" s="51"/>
    </row>
    <row r="19" spans="1:10" ht="15.75">
      <c r="A19" s="63"/>
      <c r="B19" s="79" t="s">
        <v>121</v>
      </c>
      <c r="C19" s="80">
        <f>G13</f>
        <v>9.0000000000010072E-2</v>
      </c>
      <c r="D19" s="42"/>
      <c r="E19" s="42"/>
      <c r="F19" s="255" t="s">
        <v>294</v>
      </c>
      <c r="G19" s="247">
        <v>0.08</v>
      </c>
      <c r="H19" s="51"/>
    </row>
    <row r="20" spans="1:10">
      <c r="A20" s="63"/>
      <c r="F20" s="255" t="s">
        <v>295</v>
      </c>
      <c r="G20" s="247">
        <v>0.08</v>
      </c>
      <c r="H20" s="51"/>
    </row>
    <row r="21" spans="1:10">
      <c r="A21" s="63"/>
      <c r="F21" s="255" t="s">
        <v>296</v>
      </c>
      <c r="G21" s="247">
        <v>0.08</v>
      </c>
      <c r="H21" s="51"/>
    </row>
    <row r="22" spans="1:10">
      <c r="A22" s="63"/>
      <c r="F22" s="255" t="s">
        <v>297</v>
      </c>
      <c r="G22" s="247">
        <v>0.08</v>
      </c>
      <c r="H22" s="51"/>
    </row>
    <row r="23" spans="1:10">
      <c r="A23" s="63"/>
      <c r="F23" s="255" t="s">
        <v>307</v>
      </c>
      <c r="G23" s="247">
        <v>0.08</v>
      </c>
      <c r="H23" s="51"/>
    </row>
    <row r="24" spans="1:10">
      <c r="A24" s="63"/>
      <c r="F24" s="255" t="s">
        <v>314</v>
      </c>
      <c r="G24" s="247">
        <v>0.1</v>
      </c>
      <c r="H24" s="51"/>
      <c r="J24" t="s">
        <v>302</v>
      </c>
    </row>
    <row r="25" spans="1:10" ht="15.75">
      <c r="A25" s="45"/>
      <c r="B25" s="53"/>
      <c r="C25" s="42"/>
      <c r="D25" s="42"/>
      <c r="E25" s="42"/>
      <c r="F25" s="255" t="s">
        <v>320</v>
      </c>
      <c r="G25" s="247">
        <v>0.09</v>
      </c>
      <c r="H25" s="51"/>
    </row>
    <row r="26" spans="1:10" ht="15.75">
      <c r="A26" s="45"/>
      <c r="B26" s="53"/>
      <c r="C26" s="42"/>
      <c r="D26" s="42"/>
      <c r="E26" s="42"/>
      <c r="F26" s="255" t="s">
        <v>337</v>
      </c>
      <c r="G26" s="247">
        <f>1-SUM(G15:G25)</f>
        <v>9.0000000000010072E-2</v>
      </c>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151</v>
      </c>
      <c r="B52" s="329"/>
      <c r="C52" s="329"/>
      <c r="D52" s="329"/>
      <c r="E52" s="329"/>
      <c r="F52" s="329"/>
      <c r="G52" s="329"/>
      <c r="H52" s="330"/>
    </row>
    <row r="53" spans="1:8" ht="15.75" customHeight="1">
      <c r="A53" s="389"/>
      <c r="B53" s="390"/>
      <c r="C53" s="390"/>
      <c r="D53" s="390"/>
      <c r="E53" s="390"/>
      <c r="F53" s="390"/>
      <c r="G53" s="390"/>
      <c r="H53" s="391"/>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ht="27.75" customHeight="1">
      <c r="A7" s="68">
        <v>115</v>
      </c>
      <c r="B7" s="375" t="s">
        <v>143</v>
      </c>
      <c r="C7" s="375"/>
      <c r="D7" s="375"/>
      <c r="E7" s="375"/>
      <c r="F7" s="375"/>
      <c r="G7" s="375"/>
      <c r="H7" s="376"/>
    </row>
    <row r="8" spans="1:8" ht="15.75" customHeight="1">
      <c r="A8" s="69"/>
      <c r="B8" s="345"/>
      <c r="C8" s="346"/>
      <c r="D8" s="346"/>
      <c r="E8" s="346"/>
      <c r="F8" s="346"/>
      <c r="G8" s="70" t="s">
        <v>124</v>
      </c>
      <c r="H8" s="90" t="s">
        <v>139</v>
      </c>
    </row>
    <row r="9" spans="1:8">
      <c r="A9" s="45"/>
      <c r="B9" s="46"/>
      <c r="C9" s="331"/>
      <c r="D9" s="331"/>
      <c r="E9" s="331"/>
      <c r="F9" s="47"/>
      <c r="G9" s="61"/>
      <c r="H9" s="48"/>
    </row>
    <row r="10" spans="1:8" ht="15.75">
      <c r="A10" s="49" t="s">
        <v>113</v>
      </c>
      <c r="B10" s="46"/>
      <c r="C10" s="352"/>
      <c r="D10" s="352"/>
      <c r="E10" s="61"/>
      <c r="F10" s="47"/>
      <c r="G10" s="61"/>
      <c r="H10" s="48"/>
    </row>
    <row r="11" spans="1:8" ht="15.75">
      <c r="A11" s="45"/>
      <c r="B11" s="73" t="s">
        <v>114</v>
      </c>
      <c r="C11" s="73" t="s">
        <v>44</v>
      </c>
      <c r="D11" s="73"/>
      <c r="E11" s="74"/>
      <c r="F11" s="74"/>
      <c r="G11" s="74" t="s">
        <v>9</v>
      </c>
      <c r="H11" s="48"/>
    </row>
    <row r="12" spans="1:8">
      <c r="A12" s="72"/>
      <c r="B12" s="75" t="s">
        <v>157</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4">
        <v>1</v>
      </c>
      <c r="B21" s="392" t="s">
        <v>163</v>
      </c>
      <c r="C21" s="392"/>
      <c r="D21" s="392"/>
      <c r="H21" s="51"/>
    </row>
    <row r="22" spans="1:10">
      <c r="A22" s="144">
        <v>2</v>
      </c>
      <c r="B22" s="392" t="s">
        <v>175</v>
      </c>
      <c r="C22" s="392"/>
      <c r="D22" s="392"/>
      <c r="H22" s="51"/>
    </row>
    <row r="23" spans="1:10">
      <c r="A23" s="144">
        <v>3</v>
      </c>
      <c r="B23" s="392" t="s">
        <v>164</v>
      </c>
      <c r="C23" s="392"/>
      <c r="D23" s="392"/>
      <c r="H23" s="51"/>
    </row>
    <row r="24" spans="1:10">
      <c r="A24" s="144">
        <v>4</v>
      </c>
      <c r="B24" s="392" t="s">
        <v>165</v>
      </c>
      <c r="C24" s="392"/>
      <c r="D24" s="392"/>
      <c r="H24" s="51"/>
      <c r="J24" t="s">
        <v>302</v>
      </c>
    </row>
    <row r="25" spans="1:10">
      <c r="A25" s="144">
        <v>5</v>
      </c>
      <c r="B25" s="392" t="s">
        <v>166</v>
      </c>
      <c r="C25" s="392"/>
      <c r="D25" s="392"/>
      <c r="E25" s="42"/>
      <c r="F25" s="42"/>
      <c r="G25" s="42"/>
      <c r="H25" s="51"/>
    </row>
    <row r="26" spans="1:10">
      <c r="A26" s="144">
        <v>6</v>
      </c>
      <c r="B26" s="392" t="s">
        <v>167</v>
      </c>
      <c r="C26" s="392"/>
      <c r="D26" s="392"/>
      <c r="E26" s="42"/>
      <c r="F26" s="42"/>
      <c r="G26" s="42"/>
      <c r="H26" s="51"/>
    </row>
    <row r="27" spans="1:10">
      <c r="A27" s="144">
        <v>7</v>
      </c>
      <c r="B27" s="392" t="s">
        <v>168</v>
      </c>
      <c r="C27" s="392"/>
      <c r="D27" s="392"/>
      <c r="E27" s="42"/>
      <c r="F27" s="42"/>
      <c r="G27" s="42"/>
      <c r="H27" s="51"/>
    </row>
    <row r="28" spans="1:10">
      <c r="A28" s="144">
        <v>8</v>
      </c>
      <c r="B28" s="392" t="s">
        <v>169</v>
      </c>
      <c r="C28" s="392"/>
      <c r="D28" s="392"/>
      <c r="E28" s="42"/>
      <c r="F28" s="42"/>
      <c r="G28" s="42"/>
      <c r="H28" s="51"/>
    </row>
    <row r="29" spans="1:10">
      <c r="A29" s="144">
        <v>9</v>
      </c>
      <c r="B29" s="392" t="s">
        <v>170</v>
      </c>
      <c r="C29" s="392"/>
      <c r="D29" s="392"/>
      <c r="E29" s="42"/>
      <c r="F29" s="42"/>
      <c r="G29" s="42"/>
      <c r="H29" s="51"/>
    </row>
    <row r="30" spans="1:10">
      <c r="A30" s="144">
        <v>10</v>
      </c>
      <c r="B30" s="392" t="s">
        <v>171</v>
      </c>
      <c r="C30" s="392"/>
      <c r="D30" s="392"/>
      <c r="E30" s="42"/>
      <c r="G30" s="42"/>
      <c r="H30" s="51"/>
    </row>
    <row r="31" spans="1:10">
      <c r="A31" s="144">
        <v>11</v>
      </c>
      <c r="B31" s="392" t="s">
        <v>172</v>
      </c>
      <c r="C31" s="392"/>
      <c r="D31" s="392"/>
      <c r="E31" s="42"/>
      <c r="F31" s="42"/>
      <c r="G31" s="42"/>
      <c r="H31" s="51"/>
    </row>
    <row r="32" spans="1:10">
      <c r="A32" s="144">
        <v>12</v>
      </c>
      <c r="B32" s="392" t="s">
        <v>173</v>
      </c>
      <c r="C32" s="392"/>
      <c r="D32" s="392"/>
      <c r="E32" s="42"/>
      <c r="F32" s="42"/>
      <c r="G32" s="42"/>
      <c r="H32" s="51"/>
    </row>
    <row r="33" spans="1:8">
      <c r="A33" s="144">
        <v>13</v>
      </c>
      <c r="B33" s="392" t="s">
        <v>174</v>
      </c>
      <c r="C33" s="392"/>
      <c r="D33" s="392"/>
      <c r="E33" s="42"/>
      <c r="F33" s="42"/>
      <c r="G33" s="42"/>
      <c r="H33" s="51"/>
    </row>
    <row r="34" spans="1:8">
      <c r="A34" s="144">
        <v>14</v>
      </c>
      <c r="B34" s="392" t="s">
        <v>179</v>
      </c>
      <c r="C34" s="392"/>
      <c r="D34" s="392"/>
      <c r="E34" s="42"/>
      <c r="F34" s="42"/>
      <c r="G34" s="42"/>
      <c r="H34" s="51"/>
    </row>
    <row r="35" spans="1:8">
      <c r="A35" s="144">
        <v>15</v>
      </c>
      <c r="B35" s="392" t="s">
        <v>183</v>
      </c>
      <c r="C35" s="392"/>
      <c r="D35" s="392"/>
      <c r="E35" s="143"/>
      <c r="F35" s="157"/>
      <c r="G35" s="42"/>
      <c r="H35" s="51"/>
    </row>
    <row r="36" spans="1:8" ht="15.75">
      <c r="A36" s="144">
        <v>16</v>
      </c>
      <c r="B36" s="392" t="s">
        <v>184</v>
      </c>
      <c r="C36" s="392"/>
      <c r="D36" s="392"/>
      <c r="E36" s="143"/>
      <c r="F36" s="157"/>
      <c r="G36" s="124"/>
      <c r="H36" s="51"/>
    </row>
    <row r="37" spans="1:8">
      <c r="A37" s="144">
        <v>17</v>
      </c>
      <c r="B37" s="392" t="s">
        <v>185</v>
      </c>
      <c r="C37" s="392"/>
      <c r="D37" s="392"/>
      <c r="E37" s="143"/>
      <c r="F37" s="157"/>
      <c r="G37" s="42"/>
      <c r="H37" s="51"/>
    </row>
    <row r="38" spans="1:8" ht="15.75">
      <c r="A38" s="144">
        <v>18</v>
      </c>
      <c r="B38" s="392" t="s">
        <v>186</v>
      </c>
      <c r="C38" s="392"/>
      <c r="D38" s="392"/>
      <c r="E38" s="143"/>
      <c r="F38" s="157"/>
      <c r="G38" s="35"/>
      <c r="H38" s="54"/>
    </row>
    <row r="39" spans="1:8" ht="15.75">
      <c r="A39" s="144">
        <v>19</v>
      </c>
      <c r="B39" s="392" t="s">
        <v>187</v>
      </c>
      <c r="C39" s="392"/>
      <c r="D39" s="392"/>
      <c r="E39" s="143"/>
      <c r="F39" s="157"/>
      <c r="G39" s="35"/>
      <c r="H39" s="54"/>
    </row>
    <row r="40" spans="1:8" ht="15.75">
      <c r="A40" s="144">
        <v>20</v>
      </c>
      <c r="B40" s="392" t="s">
        <v>188</v>
      </c>
      <c r="C40" s="392"/>
      <c r="D40" s="39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144</v>
      </c>
      <c r="B52" s="329"/>
      <c r="C52" s="329"/>
      <c r="D52" s="329"/>
      <c r="E52" s="329"/>
      <c r="F52" s="329"/>
      <c r="G52" s="329"/>
      <c r="H52" s="330"/>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0"/>
  <sheetViews>
    <sheetView tabSelected="1" topLeftCell="A34" workbookViewId="0">
      <selection activeCell="J35" sqref="J35"/>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ht="8.25" customHeight="1">
      <c r="A5" s="41"/>
      <c r="B5" s="42"/>
      <c r="C5" s="43"/>
      <c r="D5" s="43"/>
      <c r="E5" s="33"/>
      <c r="F5" s="43"/>
      <c r="G5" s="43"/>
      <c r="H5" s="44"/>
    </row>
    <row r="6" spans="1:8">
      <c r="A6" s="67">
        <v>2</v>
      </c>
      <c r="B6" s="341" t="s">
        <v>180</v>
      </c>
      <c r="C6" s="341"/>
      <c r="D6" s="341"/>
      <c r="E6" s="341"/>
      <c r="F6" s="341"/>
      <c r="G6" s="341"/>
      <c r="H6" s="342"/>
    </row>
    <row r="7" spans="1:8" ht="64.5" customHeight="1">
      <c r="A7" s="68">
        <v>201</v>
      </c>
      <c r="B7" s="375" t="s">
        <v>72</v>
      </c>
      <c r="C7" s="375"/>
      <c r="D7" s="375"/>
      <c r="E7" s="375"/>
      <c r="F7" s="375"/>
      <c r="G7" s="375"/>
      <c r="H7" s="376"/>
    </row>
    <row r="8" spans="1:8" ht="15.75" customHeight="1">
      <c r="A8" s="69"/>
      <c r="B8" s="345"/>
      <c r="C8" s="346"/>
      <c r="D8" s="346"/>
      <c r="E8" s="346"/>
      <c r="F8" s="346"/>
      <c r="G8" s="70" t="s">
        <v>124</v>
      </c>
      <c r="H8" s="90" t="s">
        <v>199</v>
      </c>
    </row>
    <row r="9" spans="1:8">
      <c r="A9" s="45"/>
      <c r="B9" s="46"/>
      <c r="C9" s="331"/>
      <c r="D9" s="331"/>
      <c r="E9" s="331"/>
      <c r="F9" s="47"/>
      <c r="G9" s="148"/>
      <c r="H9" s="48"/>
    </row>
    <row r="10" spans="1:8" ht="15.75">
      <c r="A10" s="49" t="s">
        <v>113</v>
      </c>
      <c r="B10" s="46"/>
      <c r="C10" s="352"/>
      <c r="D10" s="352"/>
      <c r="E10" s="148"/>
      <c r="F10" s="47"/>
      <c r="G10" s="148"/>
      <c r="H10" s="48"/>
    </row>
    <row r="11" spans="1:8" ht="15.75">
      <c r="A11" s="45"/>
      <c r="B11" s="73" t="s">
        <v>114</v>
      </c>
      <c r="C11" s="73" t="s">
        <v>44</v>
      </c>
      <c r="D11" s="73"/>
      <c r="E11" s="74"/>
      <c r="F11" s="74"/>
      <c r="G11" s="74" t="s">
        <v>9</v>
      </c>
      <c r="H11" s="48"/>
    </row>
    <row r="12" spans="1:8">
      <c r="A12" s="72"/>
      <c r="B12" s="75" t="s">
        <v>181</v>
      </c>
      <c r="C12" s="76"/>
      <c r="D12" s="91"/>
      <c r="E12" s="77"/>
      <c r="F12" s="78"/>
      <c r="G12" s="78">
        <f>H32</f>
        <v>302.58000000000038</v>
      </c>
      <c r="H12" s="48"/>
    </row>
    <row r="13" spans="1:8" ht="15.75">
      <c r="A13" s="45"/>
      <c r="B13" s="87" t="s">
        <v>9</v>
      </c>
      <c r="C13" s="88"/>
      <c r="D13" s="88"/>
      <c r="E13" s="88"/>
      <c r="F13" s="88"/>
      <c r="G13" s="89">
        <f>G12</f>
        <v>302.58000000000038</v>
      </c>
      <c r="H13" s="48"/>
    </row>
    <row r="14" spans="1:8">
      <c r="A14" s="45"/>
      <c r="B14" s="42"/>
      <c r="C14" s="42"/>
      <c r="D14" s="42"/>
      <c r="E14" s="42"/>
      <c r="F14" s="42"/>
      <c r="G14" s="42"/>
      <c r="H14" s="48"/>
    </row>
    <row r="15" spans="1:8" ht="15.75">
      <c r="A15" s="50"/>
      <c r="B15" s="79" t="s">
        <v>117</v>
      </c>
      <c r="C15" s="80">
        <f>'BM11'!D28</f>
        <v>4300</v>
      </c>
      <c r="D15" s="198"/>
      <c r="E15" s="42"/>
      <c r="F15" s="42"/>
      <c r="G15" s="42"/>
      <c r="H15" s="51"/>
    </row>
    <row r="16" spans="1:8" ht="15.75">
      <c r="A16" s="52"/>
      <c r="B16" s="79" t="s">
        <v>118</v>
      </c>
      <c r="C16" s="80">
        <f>3326.3833+C19</f>
        <v>3628.9633000000003</v>
      </c>
      <c r="D16" s="199"/>
      <c r="E16" s="42"/>
      <c r="F16" s="42"/>
      <c r="G16" s="42"/>
      <c r="H16" s="51"/>
    </row>
    <row r="17" spans="1:10" ht="15.75">
      <c r="A17" s="52"/>
      <c r="B17" s="79" t="s">
        <v>119</v>
      </c>
      <c r="C17" s="80">
        <f>C15-C16</f>
        <v>671.03669999999966</v>
      </c>
      <c r="D17" s="42"/>
      <c r="E17" s="42"/>
      <c r="F17" s="42"/>
      <c r="G17" s="42"/>
      <c r="H17" s="51"/>
    </row>
    <row r="18" spans="1:10" ht="15.75">
      <c r="A18" s="147"/>
      <c r="B18" s="79" t="s">
        <v>120</v>
      </c>
      <c r="C18" s="80"/>
      <c r="D18" s="42"/>
      <c r="E18" s="42"/>
      <c r="F18" s="42"/>
      <c r="G18" s="42"/>
      <c r="H18" s="51"/>
    </row>
    <row r="19" spans="1:10" ht="15.75">
      <c r="A19" s="147"/>
      <c r="B19" s="79" t="s">
        <v>121</v>
      </c>
      <c r="C19" s="80">
        <f>G12</f>
        <v>302.58000000000038</v>
      </c>
      <c r="D19" s="42"/>
      <c r="E19" s="42"/>
      <c r="F19" s="42"/>
      <c r="G19" s="42"/>
      <c r="H19" s="51"/>
    </row>
    <row r="20" spans="1:10">
      <c r="A20" s="347" t="s">
        <v>334</v>
      </c>
      <c r="B20" s="348"/>
      <c r="C20" s="349"/>
      <c r="E20" s="42"/>
      <c r="F20" s="42"/>
      <c r="G20" s="42"/>
      <c r="H20" s="51"/>
    </row>
    <row r="21" spans="1:10">
      <c r="A21" s="347" t="s">
        <v>181</v>
      </c>
      <c r="B21" s="348"/>
      <c r="C21" s="349"/>
      <c r="H21" s="51"/>
    </row>
    <row r="22" spans="1:10">
      <c r="A22" s="278" t="s">
        <v>201</v>
      </c>
      <c r="B22" s="166" t="s">
        <v>176</v>
      </c>
      <c r="C22" s="166" t="s">
        <v>262</v>
      </c>
      <c r="D22" s="278" t="s">
        <v>202</v>
      </c>
      <c r="H22" s="51"/>
    </row>
    <row r="23" spans="1:10">
      <c r="A23" s="192" t="s">
        <v>203</v>
      </c>
      <c r="B23" s="187">
        <v>91.417500000000004</v>
      </c>
      <c r="C23" s="187">
        <v>12.31</v>
      </c>
      <c r="D23" s="277" t="s">
        <v>199</v>
      </c>
      <c r="E23" s="261"/>
      <c r="F23" s="211" t="s">
        <v>102</v>
      </c>
      <c r="G23" s="260" t="s">
        <v>212</v>
      </c>
      <c r="H23" s="168" t="s">
        <v>213</v>
      </c>
    </row>
    <row r="24" spans="1:10">
      <c r="A24" s="192" t="s">
        <v>204</v>
      </c>
      <c r="B24" s="187">
        <v>170.01200000000003</v>
      </c>
      <c r="C24" s="187">
        <v>22.98</v>
      </c>
      <c r="D24" s="277" t="s">
        <v>199</v>
      </c>
      <c r="E24" s="211"/>
      <c r="F24" s="173">
        <v>44501</v>
      </c>
      <c r="G24" s="230">
        <v>1074.92</v>
      </c>
      <c r="H24" s="167"/>
      <c r="J24" t="s">
        <v>302</v>
      </c>
    </row>
    <row r="25" spans="1:10">
      <c r="A25" s="192" t="s">
        <v>205</v>
      </c>
      <c r="B25" s="187">
        <v>133.50800000000001</v>
      </c>
      <c r="C25" s="187">
        <v>14.22</v>
      </c>
      <c r="D25" s="277" t="s">
        <v>199</v>
      </c>
      <c r="E25" s="211"/>
      <c r="F25" s="173">
        <v>44531</v>
      </c>
      <c r="G25" s="178">
        <v>1247.6699999999998</v>
      </c>
      <c r="H25" s="167"/>
    </row>
    <row r="26" spans="1:10">
      <c r="A26" s="192" t="s">
        <v>206</v>
      </c>
      <c r="B26" s="187">
        <v>538.995</v>
      </c>
      <c r="C26" s="187">
        <v>66.98</v>
      </c>
      <c r="D26" s="277" t="s">
        <v>199</v>
      </c>
      <c r="E26" s="211"/>
      <c r="F26" s="227">
        <v>44562</v>
      </c>
      <c r="G26" s="228">
        <v>1926.5070000000001</v>
      </c>
      <c r="H26" s="228"/>
    </row>
    <row r="27" spans="1:10">
      <c r="A27" s="192" t="s">
        <v>207</v>
      </c>
      <c r="B27" s="187">
        <v>133.50800000000001</v>
      </c>
      <c r="C27" s="187">
        <v>15.29</v>
      </c>
      <c r="D27" s="277" t="s">
        <v>199</v>
      </c>
      <c r="E27" s="211"/>
      <c r="F27" s="173">
        <v>44593</v>
      </c>
      <c r="G27" s="178">
        <v>2006.76</v>
      </c>
      <c r="H27" s="178"/>
    </row>
    <row r="28" spans="1:10">
      <c r="A28" s="192" t="s">
        <v>208</v>
      </c>
      <c r="B28" s="187">
        <v>170.01200000000003</v>
      </c>
      <c r="C28" s="187">
        <v>15.49</v>
      </c>
      <c r="D28" s="168" t="s">
        <v>199</v>
      </c>
      <c r="E28" s="211"/>
      <c r="F28" s="173">
        <v>44621</v>
      </c>
      <c r="G28" s="178">
        <v>2651.0373</v>
      </c>
      <c r="H28" s="178"/>
    </row>
    <row r="29" spans="1:10">
      <c r="A29" s="192" t="s">
        <v>211</v>
      </c>
      <c r="B29" s="187">
        <v>91.417500000000004</v>
      </c>
      <c r="C29" s="187">
        <v>13.23</v>
      </c>
      <c r="D29" s="168" t="s">
        <v>199</v>
      </c>
      <c r="E29" s="168"/>
      <c r="F29" s="173">
        <v>44652</v>
      </c>
      <c r="G29" s="178">
        <v>2695.0472999999997</v>
      </c>
      <c r="H29" s="178"/>
    </row>
    <row r="30" spans="1:10">
      <c r="A30" s="192" t="s">
        <v>220</v>
      </c>
      <c r="B30" s="187">
        <v>150.52000000000001</v>
      </c>
      <c r="C30" s="187">
        <v>26.5</v>
      </c>
      <c r="D30" s="168" t="s">
        <v>199</v>
      </c>
      <c r="E30" s="168"/>
      <c r="F30" s="173">
        <v>44682</v>
      </c>
      <c r="G30" s="178">
        <v>3312.7833000000001</v>
      </c>
      <c r="H30" s="178"/>
    </row>
    <row r="31" spans="1:10">
      <c r="A31" s="192" t="s">
        <v>221</v>
      </c>
      <c r="B31" s="187">
        <v>73.378500000000003</v>
      </c>
      <c r="C31" s="187">
        <v>6.54</v>
      </c>
      <c r="D31" s="168" t="s">
        <v>199</v>
      </c>
      <c r="E31" s="168"/>
      <c r="F31" s="173">
        <v>44713</v>
      </c>
      <c r="G31" s="178">
        <v>3326.3832999999995</v>
      </c>
      <c r="H31" s="178"/>
    </row>
    <row r="32" spans="1:10">
      <c r="A32" s="192" t="s">
        <v>222</v>
      </c>
      <c r="B32" s="187">
        <v>45.49</v>
      </c>
      <c r="C32" s="187">
        <v>14.342999999999998</v>
      </c>
      <c r="D32" s="168" t="s">
        <v>199</v>
      </c>
      <c r="E32" s="168"/>
      <c r="F32" s="173">
        <v>44743</v>
      </c>
      <c r="G32" s="178">
        <f>B49</f>
        <v>3628.9632999999999</v>
      </c>
      <c r="H32" s="178">
        <f>G32-G31</f>
        <v>302.58000000000038</v>
      </c>
    </row>
    <row r="33" spans="1:8" ht="15" customHeight="1">
      <c r="A33" s="192" t="s">
        <v>223</v>
      </c>
      <c r="B33" s="187">
        <v>292.00880000000001</v>
      </c>
      <c r="C33" s="187">
        <v>23.74</v>
      </c>
      <c r="D33" s="168" t="s">
        <v>199</v>
      </c>
      <c r="E33" s="168"/>
      <c r="H33" s="229"/>
    </row>
    <row r="34" spans="1:8" ht="15" customHeight="1">
      <c r="A34" s="192" t="s">
        <v>224</v>
      </c>
      <c r="B34" s="187">
        <v>158.72</v>
      </c>
      <c r="C34" s="187">
        <v>5.33</v>
      </c>
      <c r="D34" s="168" t="s">
        <v>199</v>
      </c>
      <c r="E34" s="168"/>
      <c r="H34" s="229"/>
    </row>
    <row r="35" spans="1:8" ht="15" customHeight="1">
      <c r="A35" s="192" t="s">
        <v>248</v>
      </c>
      <c r="B35" s="187">
        <v>77.38</v>
      </c>
      <c r="C35" s="187">
        <v>2.5299999999999998</v>
      </c>
      <c r="D35" s="168" t="s">
        <v>199</v>
      </c>
      <c r="E35" s="168"/>
      <c r="H35" s="229"/>
    </row>
    <row r="36" spans="1:8" ht="15" customHeight="1">
      <c r="A36" s="192" t="s">
        <v>249</v>
      </c>
      <c r="B36" s="187">
        <v>20.16</v>
      </c>
      <c r="C36" s="187">
        <v>14.342999999999998</v>
      </c>
      <c r="D36" s="168" t="s">
        <v>199</v>
      </c>
      <c r="E36" s="168"/>
      <c r="H36" s="229"/>
    </row>
    <row r="37" spans="1:8" ht="15" customHeight="1">
      <c r="A37" s="192" t="s">
        <v>250</v>
      </c>
      <c r="B37" s="187">
        <v>288.44</v>
      </c>
      <c r="C37" s="187">
        <v>31.04</v>
      </c>
      <c r="D37" s="168" t="s">
        <v>199</v>
      </c>
      <c r="E37" s="168"/>
      <c r="H37" s="229"/>
    </row>
    <row r="38" spans="1:8" ht="15" customHeight="1">
      <c r="A38" s="239" t="s">
        <v>330</v>
      </c>
      <c r="B38" s="187">
        <v>138.51</v>
      </c>
      <c r="C38" s="187"/>
      <c r="D38" s="168" t="s">
        <v>199</v>
      </c>
      <c r="E38" s="168"/>
      <c r="H38" s="229"/>
    </row>
    <row r="39" spans="1:8" ht="15" customHeight="1">
      <c r="A39" s="239" t="s">
        <v>283</v>
      </c>
      <c r="B39" s="187">
        <v>26.95</v>
      </c>
      <c r="C39" s="187"/>
      <c r="D39" s="168" t="s">
        <v>199</v>
      </c>
      <c r="E39" s="168"/>
      <c r="H39" s="229"/>
    </row>
    <row r="40" spans="1:8" ht="15" customHeight="1">
      <c r="A40" s="239" t="s">
        <v>284</v>
      </c>
      <c r="B40" s="187">
        <v>70.260000000000005</v>
      </c>
      <c r="C40" s="187"/>
      <c r="D40" s="168" t="s">
        <v>199</v>
      </c>
      <c r="E40" s="168"/>
      <c r="H40" s="229"/>
    </row>
    <row r="41" spans="1:8" ht="15" customHeight="1">
      <c r="A41" s="239" t="s">
        <v>285</v>
      </c>
      <c r="B41" s="187">
        <v>67.13</v>
      </c>
      <c r="C41" s="187"/>
      <c r="D41" s="168" t="s">
        <v>199</v>
      </c>
      <c r="E41" s="168"/>
      <c r="H41" s="229"/>
    </row>
    <row r="42" spans="1:8" ht="15" customHeight="1">
      <c r="A42" s="239" t="s">
        <v>299</v>
      </c>
      <c r="B42" s="286">
        <v>275.46000000000004</v>
      </c>
      <c r="C42" s="187"/>
      <c r="D42" s="168" t="s">
        <v>199</v>
      </c>
      <c r="E42" s="168"/>
      <c r="H42" s="229"/>
    </row>
    <row r="43" spans="1:8" ht="15" customHeight="1">
      <c r="A43" s="239" t="s">
        <v>305</v>
      </c>
      <c r="B43" s="286">
        <v>77.930000000000007</v>
      </c>
      <c r="C43" s="187"/>
      <c r="D43" s="168" t="s">
        <v>199</v>
      </c>
      <c r="E43" s="168"/>
      <c r="H43" s="229"/>
    </row>
    <row r="44" spans="1:8" ht="15" customHeight="1">
      <c r="A44" s="239" t="s">
        <v>306</v>
      </c>
      <c r="B44" s="286">
        <v>45.11</v>
      </c>
      <c r="C44" s="187"/>
      <c r="D44" s="168" t="s">
        <v>199</v>
      </c>
      <c r="E44" s="168"/>
      <c r="H44" s="229"/>
    </row>
    <row r="45" spans="1:8" ht="15" customHeight="1">
      <c r="A45" s="239" t="s">
        <v>328</v>
      </c>
      <c r="B45" s="286">
        <f>[2]ÁREAS!$K$34</f>
        <v>17.62</v>
      </c>
      <c r="C45" s="187"/>
      <c r="D45" s="168" t="s">
        <v>199</v>
      </c>
      <c r="E45" s="168"/>
      <c r="H45" s="229"/>
    </row>
    <row r="46" spans="1:8">
      <c r="A46" s="239" t="s">
        <v>329</v>
      </c>
      <c r="B46" s="286">
        <v>71.510000000000005</v>
      </c>
      <c r="C46" s="187"/>
      <c r="D46" s="168" t="s">
        <v>199</v>
      </c>
      <c r="E46" s="217"/>
      <c r="H46" s="229"/>
    </row>
    <row r="47" spans="1:8" ht="23.25">
      <c r="A47" s="239" t="s">
        <v>331</v>
      </c>
      <c r="B47" s="286">
        <v>97.5</v>
      </c>
      <c r="C47" s="187"/>
      <c r="D47" s="168" t="s">
        <v>199</v>
      </c>
      <c r="E47" s="231"/>
      <c r="H47" s="51"/>
    </row>
    <row r="48" spans="1:8" ht="23.25">
      <c r="A48" s="239" t="s">
        <v>332</v>
      </c>
      <c r="B48" s="286">
        <v>21.15</v>
      </c>
      <c r="C48" s="187"/>
      <c r="D48" s="168" t="s">
        <v>199</v>
      </c>
      <c r="E48" s="140"/>
      <c r="H48" s="51"/>
    </row>
    <row r="49" spans="1:8">
      <c r="A49" s="216" t="s">
        <v>9</v>
      </c>
      <c r="B49" s="393">
        <f>SUM(B23:B48)+SUM(C23:C48)</f>
        <v>3628.9632999999999</v>
      </c>
      <c r="C49" s="350"/>
      <c r="D49" s="217" t="s">
        <v>199</v>
      </c>
      <c r="E49" s="140"/>
      <c r="H49" s="51"/>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8"/>
      <c r="D56" s="148"/>
      <c r="E56" s="148"/>
      <c r="F56" s="47"/>
      <c r="G56" s="55"/>
      <c r="H56" s="48"/>
    </row>
    <row r="57" spans="1:8" ht="15.75">
      <c r="A57" s="81" t="s">
        <v>122</v>
      </c>
      <c r="B57" s="82"/>
      <c r="C57" s="83"/>
      <c r="D57" s="84"/>
      <c r="E57" s="85"/>
      <c r="F57" s="83"/>
      <c r="G57" s="83"/>
      <c r="H57" s="86"/>
    </row>
    <row r="58" spans="1:8" ht="15" customHeight="1">
      <c r="A58" s="328" t="s">
        <v>182</v>
      </c>
      <c r="B58" s="329"/>
      <c r="C58" s="329"/>
      <c r="D58" s="329"/>
      <c r="E58" s="329"/>
      <c r="F58" s="329"/>
      <c r="G58" s="329"/>
      <c r="H58" s="330"/>
    </row>
    <row r="59" spans="1:8" ht="15.75">
      <c r="A59" s="56"/>
      <c r="B59" s="40"/>
      <c r="C59" s="149"/>
      <c r="D59" s="149"/>
      <c r="E59" s="149"/>
      <c r="F59" s="58"/>
      <c r="G59" s="59"/>
      <c r="H59" s="60"/>
    </row>
    <row r="60" spans="1:8">
      <c r="A60" s="34"/>
      <c r="B60" s="36"/>
      <c r="C60" s="150"/>
      <c r="D60" s="38"/>
      <c r="E60" s="39"/>
      <c r="F60" s="150"/>
      <c r="G60" s="150"/>
      <c r="H60" s="150"/>
    </row>
  </sheetData>
  <mergeCells count="12">
    <mergeCell ref="B8:F8"/>
    <mergeCell ref="A2:H2"/>
    <mergeCell ref="A3:H3"/>
    <mergeCell ref="A4:H4"/>
    <mergeCell ref="B6:H6"/>
    <mergeCell ref="B7:H7"/>
    <mergeCell ref="A58:H58"/>
    <mergeCell ref="C9:E9"/>
    <mergeCell ref="C10:D10"/>
    <mergeCell ref="A20:C20"/>
    <mergeCell ref="A21:C21"/>
    <mergeCell ref="B49:C49"/>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2"/>
  <sheetViews>
    <sheetView tabSelected="1" topLeftCell="A34" workbookViewId="0">
      <selection activeCell="J35" sqref="J35"/>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10.5"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ht="6" customHeight="1">
      <c r="A5" s="41"/>
      <c r="B5" s="42"/>
      <c r="C5" s="43"/>
      <c r="D5" s="43"/>
      <c r="E5" s="33"/>
      <c r="F5" s="43"/>
      <c r="G5" s="43"/>
      <c r="H5" s="44"/>
    </row>
    <row r="6" spans="1:8">
      <c r="A6" s="67">
        <v>2</v>
      </c>
      <c r="B6" s="341" t="s">
        <v>180</v>
      </c>
      <c r="C6" s="341"/>
      <c r="D6" s="341"/>
      <c r="E6" s="341"/>
      <c r="F6" s="341"/>
      <c r="G6" s="341"/>
      <c r="H6" s="342"/>
    </row>
    <row r="7" spans="1:8" ht="64.5" customHeight="1">
      <c r="A7" s="68">
        <v>202</v>
      </c>
      <c r="B7" s="375" t="s">
        <v>73</v>
      </c>
      <c r="C7" s="375"/>
      <c r="D7" s="375"/>
      <c r="E7" s="375"/>
      <c r="F7" s="375"/>
      <c r="G7" s="375"/>
      <c r="H7" s="376"/>
    </row>
    <row r="8" spans="1:8" ht="15.75" customHeight="1">
      <c r="A8" s="69"/>
      <c r="B8" s="345"/>
      <c r="C8" s="346"/>
      <c r="D8" s="346"/>
      <c r="E8" s="346"/>
      <c r="F8" s="346"/>
      <c r="G8" s="70" t="s">
        <v>124</v>
      </c>
      <c r="H8" s="90" t="s">
        <v>199</v>
      </c>
    </row>
    <row r="9" spans="1:8">
      <c r="A9" s="45"/>
      <c r="B9" s="46"/>
      <c r="C9" s="331"/>
      <c r="D9" s="331"/>
      <c r="E9" s="331"/>
      <c r="F9" s="47"/>
      <c r="G9" s="148"/>
      <c r="H9" s="48"/>
    </row>
    <row r="10" spans="1:8" ht="15.75">
      <c r="A10" s="49" t="s">
        <v>113</v>
      </c>
      <c r="B10" s="46"/>
      <c r="C10" s="352"/>
      <c r="D10" s="352"/>
      <c r="E10" s="148"/>
      <c r="F10" s="47"/>
      <c r="G10" s="148"/>
      <c r="H10" s="48"/>
    </row>
    <row r="11" spans="1:8" ht="15.75">
      <c r="A11" s="45"/>
      <c r="B11" s="73" t="s">
        <v>114</v>
      </c>
      <c r="C11" s="73" t="s">
        <v>44</v>
      </c>
      <c r="D11" s="73"/>
      <c r="E11" s="74"/>
      <c r="F11" s="74"/>
      <c r="G11" s="74" t="s">
        <v>9</v>
      </c>
      <c r="H11" s="48"/>
    </row>
    <row r="12" spans="1:8">
      <c r="A12" s="72"/>
      <c r="B12" s="75" t="s">
        <v>189</v>
      </c>
      <c r="C12" s="76"/>
      <c r="D12" s="91"/>
      <c r="E12" s="77"/>
      <c r="F12" s="78"/>
      <c r="G12" s="78">
        <f>H33</f>
        <v>165.19000000000005</v>
      </c>
      <c r="H12" s="48"/>
    </row>
    <row r="13" spans="1:8" ht="15.75">
      <c r="A13" s="45"/>
      <c r="B13" s="87" t="s">
        <v>9</v>
      </c>
      <c r="C13" s="88"/>
      <c r="D13" s="88"/>
      <c r="E13" s="88"/>
      <c r="F13" s="88"/>
      <c r="G13" s="89">
        <f>G12</f>
        <v>165.19000000000005</v>
      </c>
      <c r="H13" s="48"/>
    </row>
    <row r="14" spans="1:8">
      <c r="A14" s="45"/>
      <c r="B14" s="42"/>
      <c r="C14" s="42"/>
      <c r="D14" s="42"/>
      <c r="E14" s="42"/>
      <c r="F14" s="42"/>
      <c r="G14" s="42"/>
      <c r="H14" s="48"/>
    </row>
    <row r="15" spans="1:8" ht="15.75">
      <c r="A15" s="50"/>
      <c r="B15" s="79" t="s">
        <v>117</v>
      </c>
      <c r="C15" s="80">
        <f>'BM11'!D28</f>
        <v>4300</v>
      </c>
      <c r="D15" s="43"/>
      <c r="E15" s="42"/>
      <c r="F15" s="42"/>
      <c r="G15" s="42"/>
      <c r="H15" s="51"/>
    </row>
    <row r="16" spans="1:8" ht="15.75">
      <c r="A16" s="52"/>
      <c r="B16" s="79" t="s">
        <v>118</v>
      </c>
      <c r="C16" s="80">
        <v>3628.8108000000002</v>
      </c>
      <c r="D16" s="43"/>
      <c r="E16" s="42"/>
      <c r="F16" s="42"/>
      <c r="G16" s="42"/>
      <c r="H16" s="51"/>
    </row>
    <row r="17" spans="1:10" ht="15.75">
      <c r="A17" s="52"/>
      <c r="B17" s="79" t="s">
        <v>119</v>
      </c>
      <c r="C17" s="80">
        <f>C15-C16</f>
        <v>671.1891999999998</v>
      </c>
      <c r="D17" s="42"/>
      <c r="E17" s="42"/>
      <c r="F17" s="42"/>
      <c r="G17" s="42"/>
      <c r="H17" s="51"/>
    </row>
    <row r="18" spans="1:10" ht="15.75">
      <c r="A18" s="147"/>
      <c r="B18" s="79" t="s">
        <v>120</v>
      </c>
      <c r="C18" s="80"/>
      <c r="D18" s="42"/>
      <c r="E18" s="42"/>
      <c r="F18" s="42"/>
      <c r="G18" s="42"/>
      <c r="H18" s="51"/>
    </row>
    <row r="19" spans="1:10" ht="15.75">
      <c r="A19" s="147"/>
      <c r="B19" s="79" t="s">
        <v>121</v>
      </c>
      <c r="C19" s="80">
        <f>G13</f>
        <v>165.19000000000005</v>
      </c>
      <c r="D19" s="42"/>
      <c r="E19" s="42"/>
      <c r="F19" s="42"/>
      <c r="G19" s="42"/>
      <c r="H19" s="51"/>
    </row>
    <row r="20" spans="1:10" ht="15.75">
      <c r="A20" s="147"/>
      <c r="B20" s="158"/>
      <c r="C20" s="159"/>
      <c r="D20" s="42"/>
      <c r="E20" s="42"/>
      <c r="F20" s="42"/>
      <c r="G20" s="42"/>
      <c r="H20" s="51"/>
    </row>
    <row r="21" spans="1:10">
      <c r="A21" s="147"/>
      <c r="B21" s="347" t="s">
        <v>334</v>
      </c>
      <c r="C21" s="348"/>
      <c r="D21" s="349"/>
      <c r="H21" s="51"/>
    </row>
    <row r="22" spans="1:10">
      <c r="A22" s="147"/>
      <c r="B22" s="347" t="s">
        <v>189</v>
      </c>
      <c r="C22" s="348"/>
      <c r="D22" s="349"/>
      <c r="H22" s="51"/>
    </row>
    <row r="23" spans="1:10">
      <c r="A23" s="147"/>
      <c r="B23" s="278" t="s">
        <v>201</v>
      </c>
      <c r="C23" s="166" t="s">
        <v>176</v>
      </c>
      <c r="D23" s="166" t="s">
        <v>262</v>
      </c>
      <c r="E23" s="278" t="s">
        <v>202</v>
      </c>
      <c r="F23" s="259" t="s">
        <v>102</v>
      </c>
      <c r="G23" s="260" t="s">
        <v>212</v>
      </c>
      <c r="H23" s="168" t="s">
        <v>213</v>
      </c>
    </row>
    <row r="24" spans="1:10">
      <c r="A24" s="147"/>
      <c r="B24" s="192" t="s">
        <v>203</v>
      </c>
      <c r="C24" s="187">
        <v>91.417500000000004</v>
      </c>
      <c r="D24" s="187">
        <v>12.31</v>
      </c>
      <c r="E24" s="277" t="s">
        <v>199</v>
      </c>
      <c r="F24" s="173">
        <v>44501</v>
      </c>
      <c r="G24" s="230">
        <v>1074.92</v>
      </c>
      <c r="H24" s="167"/>
      <c r="J24" t="s">
        <v>302</v>
      </c>
    </row>
    <row r="25" spans="1:10">
      <c r="A25" s="147"/>
      <c r="B25" s="192" t="s">
        <v>204</v>
      </c>
      <c r="C25" s="187">
        <v>170.01200000000003</v>
      </c>
      <c r="D25" s="187">
        <v>22.98</v>
      </c>
      <c r="E25" s="277" t="s">
        <v>199</v>
      </c>
      <c r="F25" s="173">
        <v>44531</v>
      </c>
      <c r="G25" s="178">
        <v>1247.6699999999998</v>
      </c>
      <c r="H25" s="167"/>
    </row>
    <row r="26" spans="1:10">
      <c r="A26" s="147"/>
      <c r="B26" s="192" t="s">
        <v>205</v>
      </c>
      <c r="C26" s="187">
        <v>133.50800000000001</v>
      </c>
      <c r="D26" s="187">
        <v>14.22</v>
      </c>
      <c r="E26" s="277" t="s">
        <v>199</v>
      </c>
      <c r="F26" s="227">
        <v>44562</v>
      </c>
      <c r="G26" s="228">
        <v>1926.5070000000001</v>
      </c>
      <c r="H26" s="228"/>
    </row>
    <row r="27" spans="1:10">
      <c r="A27" s="147"/>
      <c r="B27" s="192" t="s">
        <v>206</v>
      </c>
      <c r="C27" s="187">
        <v>538.995</v>
      </c>
      <c r="D27" s="187">
        <v>66.98</v>
      </c>
      <c r="E27" s="277" t="s">
        <v>199</v>
      </c>
      <c r="F27" s="173">
        <v>44593</v>
      </c>
      <c r="G27" s="178">
        <v>2006.76</v>
      </c>
      <c r="H27" s="178"/>
    </row>
    <row r="28" spans="1:10">
      <c r="A28" s="147"/>
      <c r="B28" s="192" t="s">
        <v>207</v>
      </c>
      <c r="C28" s="187">
        <v>133.50800000000001</v>
      </c>
      <c r="D28" s="187">
        <v>15.29</v>
      </c>
      <c r="E28" s="277" t="s">
        <v>199</v>
      </c>
      <c r="F28" s="173">
        <v>44621</v>
      </c>
      <c r="G28" s="178">
        <v>2651.0373</v>
      </c>
      <c r="H28" s="178"/>
    </row>
    <row r="29" spans="1:10">
      <c r="A29" s="147"/>
      <c r="B29" s="192" t="s">
        <v>208</v>
      </c>
      <c r="C29" s="187">
        <v>170.01200000000003</v>
      </c>
      <c r="D29" s="187">
        <v>15.49</v>
      </c>
      <c r="E29" s="168" t="s">
        <v>199</v>
      </c>
      <c r="F29" s="173">
        <v>44652</v>
      </c>
      <c r="G29" s="178">
        <v>2695.0472999999997</v>
      </c>
      <c r="H29" s="178"/>
    </row>
    <row r="30" spans="1:10">
      <c r="A30" s="147"/>
      <c r="B30" s="192" t="s">
        <v>211</v>
      </c>
      <c r="C30" s="187">
        <v>91.417500000000004</v>
      </c>
      <c r="D30" s="187">
        <v>13.23</v>
      </c>
      <c r="E30" s="168" t="s">
        <v>199</v>
      </c>
      <c r="F30" s="173">
        <v>44682</v>
      </c>
      <c r="G30" s="178">
        <v>3267.4003000000002</v>
      </c>
      <c r="H30" s="178"/>
    </row>
    <row r="31" spans="1:10" ht="15" customHeight="1">
      <c r="A31" s="147"/>
      <c r="B31" s="192" t="s">
        <v>220</v>
      </c>
      <c r="C31" s="187">
        <v>150.52000000000001</v>
      </c>
      <c r="D31" s="187">
        <v>26.5</v>
      </c>
      <c r="E31" s="168" t="s">
        <v>199</v>
      </c>
      <c r="F31" s="173">
        <v>44713</v>
      </c>
      <c r="G31" s="178">
        <v>3326.3832999999995</v>
      </c>
      <c r="H31" s="178"/>
    </row>
    <row r="32" spans="1:10" ht="15" customHeight="1">
      <c r="A32" s="147"/>
      <c r="B32" s="192" t="s">
        <v>221</v>
      </c>
      <c r="C32" s="187">
        <v>73.378500000000003</v>
      </c>
      <c r="D32" s="187">
        <v>6.54</v>
      </c>
      <c r="E32" s="168" t="s">
        <v>199</v>
      </c>
      <c r="F32" s="173">
        <v>44743</v>
      </c>
      <c r="G32" s="178">
        <v>3463.7732999999998</v>
      </c>
      <c r="H32" s="178"/>
    </row>
    <row r="33" spans="1:8" ht="15" customHeight="1">
      <c r="A33" s="147"/>
      <c r="B33" s="192" t="s">
        <v>222</v>
      </c>
      <c r="C33" s="187">
        <v>45.49</v>
      </c>
      <c r="D33" s="187">
        <v>14.342999999999998</v>
      </c>
      <c r="E33" s="168" t="s">
        <v>199</v>
      </c>
      <c r="F33" s="173">
        <v>44774</v>
      </c>
      <c r="G33" s="178">
        <f>C50</f>
        <v>3628.9632999999999</v>
      </c>
      <c r="H33" s="178">
        <f>G33-G32</f>
        <v>165.19000000000005</v>
      </c>
    </row>
    <row r="34" spans="1:8" ht="15" customHeight="1">
      <c r="A34" s="147"/>
      <c r="B34" s="192" t="s">
        <v>223</v>
      </c>
      <c r="C34" s="187">
        <v>292.00880000000001</v>
      </c>
      <c r="D34" s="187">
        <v>23.74</v>
      </c>
      <c r="E34" s="168" t="s">
        <v>199</v>
      </c>
      <c r="H34" s="229"/>
    </row>
    <row r="35" spans="1:8" ht="15" customHeight="1">
      <c r="A35" s="234"/>
      <c r="B35" s="192" t="s">
        <v>224</v>
      </c>
      <c r="C35" s="187">
        <v>158.72</v>
      </c>
      <c r="D35" s="187">
        <v>5.33</v>
      </c>
      <c r="E35" s="168" t="s">
        <v>199</v>
      </c>
      <c r="H35" s="229"/>
    </row>
    <row r="36" spans="1:8" ht="15" customHeight="1">
      <c r="A36" s="234"/>
      <c r="B36" s="192" t="s">
        <v>248</v>
      </c>
      <c r="C36" s="187">
        <v>77.38</v>
      </c>
      <c r="D36" s="187">
        <v>2.5299999999999998</v>
      </c>
      <c r="E36" s="168" t="s">
        <v>199</v>
      </c>
      <c r="H36" s="229"/>
    </row>
    <row r="37" spans="1:8" ht="15" customHeight="1">
      <c r="A37" s="234"/>
      <c r="B37" s="192" t="s">
        <v>249</v>
      </c>
      <c r="C37" s="187">
        <v>20.16</v>
      </c>
      <c r="D37" s="187">
        <v>14.342999999999998</v>
      </c>
      <c r="E37" s="168" t="s">
        <v>199</v>
      </c>
      <c r="H37" s="229"/>
    </row>
    <row r="38" spans="1:8" ht="15" customHeight="1">
      <c r="A38" s="234"/>
      <c r="B38" s="192" t="s">
        <v>250</v>
      </c>
      <c r="C38" s="187">
        <v>288.44</v>
      </c>
      <c r="D38" s="187">
        <v>31.04</v>
      </c>
      <c r="E38" s="168" t="s">
        <v>199</v>
      </c>
      <c r="H38" s="229"/>
    </row>
    <row r="39" spans="1:8" ht="15" customHeight="1">
      <c r="A39" s="275"/>
      <c r="B39" s="239" t="s">
        <v>330</v>
      </c>
      <c r="C39" s="187">
        <v>138.51</v>
      </c>
      <c r="D39" s="187"/>
      <c r="E39" s="168" t="s">
        <v>199</v>
      </c>
      <c r="H39" s="229"/>
    </row>
    <row r="40" spans="1:8" ht="15" customHeight="1">
      <c r="A40" s="275"/>
      <c r="B40" s="239" t="s">
        <v>283</v>
      </c>
      <c r="C40" s="187">
        <v>26.95</v>
      </c>
      <c r="D40" s="187"/>
      <c r="E40" s="168" t="s">
        <v>199</v>
      </c>
      <c r="H40" s="229"/>
    </row>
    <row r="41" spans="1:8" ht="15" customHeight="1">
      <c r="A41" s="234"/>
      <c r="B41" s="239" t="s">
        <v>284</v>
      </c>
      <c r="C41" s="187">
        <v>70.260000000000005</v>
      </c>
      <c r="D41" s="187"/>
      <c r="E41" s="168" t="s">
        <v>199</v>
      </c>
      <c r="H41" s="229"/>
    </row>
    <row r="42" spans="1:8" ht="15" customHeight="1">
      <c r="A42" s="244"/>
      <c r="B42" s="239" t="s">
        <v>285</v>
      </c>
      <c r="C42" s="187">
        <v>67.13</v>
      </c>
      <c r="D42" s="187"/>
      <c r="E42" s="168" t="s">
        <v>199</v>
      </c>
      <c r="H42" s="229"/>
    </row>
    <row r="43" spans="1:8" ht="15" customHeight="1">
      <c r="A43" s="244"/>
      <c r="B43" s="287" t="s">
        <v>299</v>
      </c>
      <c r="C43" s="286">
        <v>275.46000000000004</v>
      </c>
      <c r="D43" s="187"/>
      <c r="E43" s="168" t="s">
        <v>199</v>
      </c>
      <c r="H43" s="229"/>
    </row>
    <row r="44" spans="1:8" ht="15" customHeight="1">
      <c r="A44" s="244"/>
      <c r="B44" s="287" t="s">
        <v>305</v>
      </c>
      <c r="C44" s="286">
        <v>77.930000000000007</v>
      </c>
      <c r="D44" s="187"/>
      <c r="E44" s="168" t="s">
        <v>199</v>
      </c>
      <c r="H44" s="229"/>
    </row>
    <row r="45" spans="1:8">
      <c r="A45" s="147"/>
      <c r="B45" s="287" t="s">
        <v>306</v>
      </c>
      <c r="C45" s="286">
        <v>45.11</v>
      </c>
      <c r="D45" s="187"/>
      <c r="E45" s="168" t="s">
        <v>199</v>
      </c>
      <c r="H45" s="229"/>
    </row>
    <row r="46" spans="1:8">
      <c r="A46" s="147"/>
      <c r="B46" s="287" t="s">
        <v>328</v>
      </c>
      <c r="C46" s="286">
        <f>[2]ÁREAS!$K$34</f>
        <v>17.62</v>
      </c>
      <c r="D46" s="187"/>
      <c r="E46" s="168" t="s">
        <v>199</v>
      </c>
      <c r="H46" s="229"/>
    </row>
    <row r="47" spans="1:8">
      <c r="A47" s="147"/>
      <c r="B47" s="287" t="s">
        <v>329</v>
      </c>
      <c r="C47" s="286">
        <v>71.510000000000005</v>
      </c>
      <c r="D47" s="187"/>
      <c r="E47" s="168" t="s">
        <v>199</v>
      </c>
      <c r="H47" s="229"/>
    </row>
    <row r="48" spans="1:8">
      <c r="A48" s="190"/>
      <c r="B48" s="287" t="s">
        <v>331</v>
      </c>
      <c r="C48" s="286">
        <v>97.5</v>
      </c>
      <c r="D48" s="187"/>
      <c r="E48" s="168" t="s">
        <v>199</v>
      </c>
      <c r="H48" s="229"/>
    </row>
    <row r="49" spans="1:8">
      <c r="A49" s="190"/>
      <c r="B49" s="287" t="s">
        <v>332</v>
      </c>
      <c r="C49" s="286">
        <v>21.15</v>
      </c>
      <c r="D49" s="187"/>
      <c r="E49" s="168" t="s">
        <v>199</v>
      </c>
      <c r="F49" s="42"/>
      <c r="G49" s="42"/>
      <c r="H49" s="51"/>
    </row>
    <row r="50" spans="1:8">
      <c r="A50" s="190"/>
      <c r="B50" s="216" t="s">
        <v>9</v>
      </c>
      <c r="C50" s="350">
        <f>SUM(C24:C49)+SUM(D24:D49)</f>
        <v>3628.9632999999999</v>
      </c>
      <c r="D50" s="350"/>
      <c r="E50" s="217" t="s">
        <v>199</v>
      </c>
      <c r="F50" s="42"/>
      <c r="G50" s="42"/>
      <c r="H50" s="51"/>
    </row>
    <row r="51" spans="1:8" ht="15.75">
      <c r="A51" s="190"/>
      <c r="B51" s="158"/>
      <c r="C51" s="159"/>
      <c r="D51" s="42"/>
      <c r="E51" s="42"/>
      <c r="F51" s="42"/>
      <c r="G51" s="42"/>
      <c r="H51" s="51"/>
    </row>
    <row r="52" spans="1:8" ht="15.75">
      <c r="A52" s="147"/>
      <c r="B52" s="158"/>
      <c r="C52" s="159"/>
      <c r="D52" s="42"/>
      <c r="E52" s="42"/>
      <c r="F52" s="42"/>
      <c r="G52" s="42"/>
      <c r="H52" s="51"/>
    </row>
    <row r="53" spans="1:8" ht="15.75">
      <c r="A53" s="147"/>
      <c r="B53" s="158"/>
      <c r="C53" s="159"/>
      <c r="D53" s="42"/>
      <c r="E53" s="42"/>
      <c r="F53" s="42"/>
      <c r="G53" s="42"/>
      <c r="H53" s="51"/>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46"/>
      <c r="C58" s="148"/>
      <c r="D58" s="148"/>
      <c r="E58" s="148"/>
      <c r="F58" s="47"/>
      <c r="G58" s="55"/>
      <c r="H58" s="48"/>
    </row>
    <row r="59" spans="1:8" ht="15.75">
      <c r="A59" s="81" t="s">
        <v>122</v>
      </c>
      <c r="B59" s="82"/>
      <c r="C59" s="83"/>
      <c r="D59" s="84"/>
      <c r="E59" s="85"/>
      <c r="F59" s="83"/>
      <c r="G59" s="83"/>
      <c r="H59" s="86"/>
    </row>
    <row r="60" spans="1:8" ht="15" customHeight="1">
      <c r="A60" s="328" t="s">
        <v>182</v>
      </c>
      <c r="B60" s="329"/>
      <c r="C60" s="329"/>
      <c r="D60" s="329"/>
      <c r="E60" s="329"/>
      <c r="F60" s="329"/>
      <c r="G60" s="329"/>
      <c r="H60" s="330"/>
    </row>
    <row r="61" spans="1:8" ht="15.75">
      <c r="A61" s="56"/>
      <c r="B61" s="40"/>
      <c r="C61" s="149"/>
      <c r="D61" s="149"/>
      <c r="E61" s="149"/>
      <c r="F61" s="58"/>
      <c r="G61" s="59"/>
      <c r="H61" s="60"/>
    </row>
    <row r="62" spans="1:8">
      <c r="A62" s="34"/>
      <c r="B62" s="36"/>
      <c r="C62" s="150"/>
      <c r="D62" s="38"/>
      <c r="E62" s="39"/>
      <c r="F62" s="150"/>
      <c r="G62" s="150"/>
      <c r="H62" s="150"/>
    </row>
  </sheetData>
  <mergeCells count="12">
    <mergeCell ref="C9:E9"/>
    <mergeCell ref="C10:D10"/>
    <mergeCell ref="A60:H60"/>
    <mergeCell ref="A2:H2"/>
    <mergeCell ref="A3:H3"/>
    <mergeCell ref="A4:H4"/>
    <mergeCell ref="B6:H6"/>
    <mergeCell ref="B7:H7"/>
    <mergeCell ref="B8:F8"/>
    <mergeCell ref="B21:D21"/>
    <mergeCell ref="B22:D22"/>
    <mergeCell ref="C50:D50"/>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tabSelected="1" topLeftCell="A48" workbookViewId="0">
      <selection activeCell="J35" sqref="J3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32" t="s">
        <v>339</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2</v>
      </c>
      <c r="B6" s="341" t="s">
        <v>180</v>
      </c>
      <c r="C6" s="341"/>
      <c r="D6" s="341"/>
      <c r="E6" s="341"/>
      <c r="F6" s="341"/>
      <c r="G6" s="341"/>
      <c r="H6" s="342"/>
    </row>
    <row r="7" spans="1:8" ht="40.5" customHeight="1">
      <c r="A7" s="68">
        <v>203</v>
      </c>
      <c r="B7" s="262" t="s">
        <v>191</v>
      </c>
      <c r="C7" s="262"/>
      <c r="D7" s="262"/>
      <c r="E7" s="262"/>
      <c r="F7" s="262"/>
      <c r="G7" s="262"/>
      <c r="H7" s="263"/>
    </row>
    <row r="8" spans="1:8" ht="15.75" customHeight="1">
      <c r="A8" s="69"/>
      <c r="B8" s="345"/>
      <c r="C8" s="346"/>
      <c r="D8" s="346"/>
      <c r="E8" s="346"/>
      <c r="F8" s="346"/>
      <c r="G8" s="70" t="s">
        <v>124</v>
      </c>
      <c r="H8" s="90" t="s">
        <v>5</v>
      </c>
    </row>
    <row r="9" spans="1:8">
      <c r="A9" s="45"/>
      <c r="B9" s="46"/>
      <c r="C9" s="331"/>
      <c r="D9" s="331"/>
      <c r="E9" s="331"/>
      <c r="F9" s="47"/>
      <c r="G9" s="152"/>
      <c r="H9" s="48"/>
    </row>
    <row r="10" spans="1:8">
      <c r="B10" s="238" t="s">
        <v>113</v>
      </c>
      <c r="C10" s="352" t="s">
        <v>280</v>
      </c>
      <c r="D10" s="352"/>
      <c r="E10" s="152"/>
      <c r="F10" s="47"/>
      <c r="G10" s="152"/>
      <c r="H10" s="48"/>
    </row>
    <row r="11" spans="1:8" ht="15.75">
      <c r="A11" s="45"/>
      <c r="B11" s="73" t="s">
        <v>114</v>
      </c>
      <c r="C11" s="73" t="s">
        <v>44</v>
      </c>
      <c r="D11" s="73"/>
      <c r="E11" s="74"/>
      <c r="F11" s="74"/>
      <c r="G11" s="74" t="s">
        <v>9</v>
      </c>
      <c r="H11" s="48"/>
    </row>
    <row r="12" spans="1:8">
      <c r="A12" s="72"/>
      <c r="B12" s="75" t="s">
        <v>190</v>
      </c>
      <c r="C12" s="76"/>
      <c r="D12" s="91"/>
      <c r="E12" s="77"/>
      <c r="F12" s="78"/>
      <c r="G12" s="78">
        <f>G24</f>
        <v>9.91</v>
      </c>
      <c r="H12" s="48"/>
    </row>
    <row r="13" spans="1:8" ht="15.75">
      <c r="A13" s="45"/>
      <c r="B13" s="87" t="s">
        <v>9</v>
      </c>
      <c r="C13" s="88"/>
      <c r="D13" s="88"/>
      <c r="E13" s="88"/>
      <c r="F13" s="88"/>
      <c r="G13" s="89">
        <f>G12</f>
        <v>9.91</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937+9.91+3.09</f>
        <v>950</v>
      </c>
      <c r="D16" s="42"/>
      <c r="E16" s="42"/>
      <c r="F16" s="272" t="s">
        <v>267</v>
      </c>
      <c r="G16" s="247"/>
      <c r="H16" s="51"/>
    </row>
    <row r="17" spans="1:10" ht="15.75">
      <c r="A17" s="52"/>
      <c r="B17" s="79" t="s">
        <v>119</v>
      </c>
      <c r="C17" s="80">
        <f>C15-C16</f>
        <v>0</v>
      </c>
      <c r="D17" s="42"/>
      <c r="E17" s="42"/>
      <c r="F17" s="260" t="s">
        <v>158</v>
      </c>
      <c r="G17" s="247">
        <v>258.3</v>
      </c>
      <c r="H17" s="51"/>
    </row>
    <row r="18" spans="1:10" ht="15.75">
      <c r="A18" s="151"/>
      <c r="B18" s="79" t="s">
        <v>120</v>
      </c>
      <c r="C18" s="80"/>
      <c r="D18" s="42"/>
      <c r="E18" s="42"/>
      <c r="F18" s="271" t="s">
        <v>268</v>
      </c>
      <c r="G18" s="247">
        <v>574.91</v>
      </c>
      <c r="H18" s="51"/>
    </row>
    <row r="19" spans="1:10" ht="15.75">
      <c r="A19" s="151"/>
      <c r="B19" s="79" t="s">
        <v>121</v>
      </c>
      <c r="C19" s="80">
        <f>G13</f>
        <v>9.91</v>
      </c>
      <c r="D19" s="42"/>
      <c r="E19" s="42"/>
      <c r="F19" s="274" t="s">
        <v>282</v>
      </c>
      <c r="G19" s="178">
        <v>663.28</v>
      </c>
      <c r="H19" s="51"/>
    </row>
    <row r="20" spans="1:10">
      <c r="A20" s="210"/>
      <c r="B20" s="157"/>
      <c r="C20" s="212"/>
      <c r="D20" s="42"/>
      <c r="E20" s="42"/>
      <c r="F20" s="274" t="s">
        <v>308</v>
      </c>
      <c r="G20" s="178">
        <v>788.76</v>
      </c>
      <c r="H20" s="51"/>
    </row>
    <row r="21" spans="1:10">
      <c r="A21" s="395" t="s">
        <v>263</v>
      </c>
      <c r="B21" s="395"/>
      <c r="C21" s="395"/>
      <c r="D21" s="395"/>
      <c r="E21" s="42"/>
      <c r="F21" s="272" t="s">
        <v>316</v>
      </c>
      <c r="G21" s="273">
        <f>D30+D42+D50+G23</f>
        <v>937</v>
      </c>
      <c r="H21" s="51"/>
    </row>
    <row r="22" spans="1:10">
      <c r="A22" s="165" t="s">
        <v>264</v>
      </c>
      <c r="B22" s="396" t="s">
        <v>265</v>
      </c>
      <c r="C22" s="396"/>
      <c r="D22" s="165" t="s">
        <v>266</v>
      </c>
      <c r="E22" s="42"/>
      <c r="H22" s="51"/>
    </row>
    <row r="23" spans="1:10">
      <c r="A23" s="230">
        <v>2.25</v>
      </c>
      <c r="B23" s="230">
        <v>2</v>
      </c>
      <c r="C23" s="230">
        <v>15</v>
      </c>
      <c r="D23" s="230">
        <f>A23*B23*C23</f>
        <v>67.5</v>
      </c>
      <c r="E23" s="42"/>
      <c r="F23" t="s">
        <v>309</v>
      </c>
      <c r="G23">
        <v>3.39</v>
      </c>
      <c r="H23" s="51"/>
    </row>
    <row r="24" spans="1:10">
      <c r="A24" s="230">
        <v>4.4000000000000004</v>
      </c>
      <c r="B24" s="230">
        <v>1</v>
      </c>
      <c r="C24" s="230">
        <v>2</v>
      </c>
      <c r="D24" s="230">
        <f t="shared" ref="D24:D29" si="0">A24*B24*C24</f>
        <v>8.8000000000000007</v>
      </c>
      <c r="E24" s="42"/>
      <c r="F24" t="s">
        <v>321</v>
      </c>
      <c r="G24">
        <v>9.91</v>
      </c>
      <c r="H24" s="51"/>
      <c r="J24" t="s">
        <v>302</v>
      </c>
    </row>
    <row r="25" spans="1:10">
      <c r="A25" s="230">
        <v>2.6</v>
      </c>
      <c r="B25" s="230">
        <v>2</v>
      </c>
      <c r="C25" s="230">
        <f>17*2</f>
        <v>34</v>
      </c>
      <c r="D25" s="230">
        <f t="shared" si="0"/>
        <v>176.8</v>
      </c>
      <c r="E25" s="42"/>
      <c r="H25" s="51"/>
    </row>
    <row r="26" spans="1:10">
      <c r="A26" s="230">
        <v>4.8499999999999996</v>
      </c>
      <c r="B26" s="230">
        <v>2</v>
      </c>
      <c r="C26" s="230">
        <v>16</v>
      </c>
      <c r="D26" s="230">
        <f t="shared" si="0"/>
        <v>155.19999999999999</v>
      </c>
      <c r="E26" s="42"/>
      <c r="G26" s="42"/>
      <c r="H26" s="51"/>
    </row>
    <row r="27" spans="1:10">
      <c r="A27" s="230">
        <v>6.15</v>
      </c>
      <c r="B27" s="230">
        <v>1</v>
      </c>
      <c r="C27" s="230">
        <v>2</v>
      </c>
      <c r="D27" s="230">
        <f t="shared" si="0"/>
        <v>12.3</v>
      </c>
      <c r="E27" s="42"/>
      <c r="F27" s="42"/>
      <c r="G27" s="42"/>
      <c r="H27" s="51"/>
    </row>
    <row r="28" spans="1:10">
      <c r="A28" s="230">
        <v>3.09</v>
      </c>
      <c r="B28" s="230">
        <v>1</v>
      </c>
      <c r="C28" s="230">
        <v>13</v>
      </c>
      <c r="D28" s="230">
        <f t="shared" si="0"/>
        <v>40.17</v>
      </c>
      <c r="E28" s="42"/>
      <c r="F28" s="42"/>
      <c r="G28" s="42"/>
      <c r="H28" s="51"/>
    </row>
    <row r="29" spans="1:10">
      <c r="A29" s="230">
        <v>1.0900000000000001</v>
      </c>
      <c r="B29" s="230">
        <v>1</v>
      </c>
      <c r="C29" s="230">
        <v>13</v>
      </c>
      <c r="D29" s="230">
        <f t="shared" si="0"/>
        <v>14.170000000000002</v>
      </c>
      <c r="E29" s="42"/>
      <c r="F29" s="42"/>
      <c r="G29" s="42"/>
      <c r="H29" s="51"/>
    </row>
    <row r="30" spans="1:10">
      <c r="A30" s="394" t="s">
        <v>9</v>
      </c>
      <c r="B30" s="394"/>
      <c r="C30" s="394"/>
      <c r="D30" s="233">
        <f>SUM(D23:D29)</f>
        <v>474.94000000000005</v>
      </c>
      <c r="E30" s="42"/>
      <c r="F30" s="42"/>
      <c r="G30" s="42"/>
      <c r="H30" s="51"/>
    </row>
    <row r="31" spans="1:10">
      <c r="E31" s="42"/>
      <c r="F31" s="42"/>
      <c r="G31" s="42"/>
      <c r="H31" s="51"/>
    </row>
    <row r="32" spans="1:10">
      <c r="A32" s="395" t="s">
        <v>233</v>
      </c>
      <c r="B32" s="395"/>
      <c r="C32" s="395"/>
      <c r="D32" s="395"/>
      <c r="E32" s="42"/>
      <c r="F32" s="42"/>
      <c r="G32" s="43"/>
      <c r="H32" s="51"/>
    </row>
    <row r="33" spans="1:8">
      <c r="A33" s="165" t="s">
        <v>264</v>
      </c>
      <c r="B33" s="396" t="s">
        <v>265</v>
      </c>
      <c r="C33" s="396"/>
      <c r="D33" s="165" t="s">
        <v>266</v>
      </c>
      <c r="E33" s="42"/>
      <c r="F33" s="42"/>
      <c r="G33" s="42"/>
      <c r="H33" s="51"/>
    </row>
    <row r="34" spans="1:8">
      <c r="A34" s="230">
        <v>3.1</v>
      </c>
      <c r="B34" s="230">
        <v>1</v>
      </c>
      <c r="C34" s="230">
        <v>1</v>
      </c>
      <c r="D34" s="230">
        <f>A34*B34*C34</f>
        <v>3.1</v>
      </c>
      <c r="E34" s="42"/>
      <c r="F34" s="42"/>
      <c r="G34" s="42"/>
      <c r="H34" s="51"/>
    </row>
    <row r="35" spans="1:8">
      <c r="A35" s="230">
        <v>3.65</v>
      </c>
      <c r="B35" s="230">
        <v>1</v>
      </c>
      <c r="C35" s="230">
        <v>1</v>
      </c>
      <c r="D35" s="230">
        <v>3.65</v>
      </c>
      <c r="E35" s="42"/>
      <c r="F35" s="42"/>
      <c r="G35" s="42"/>
      <c r="H35" s="51"/>
    </row>
    <row r="36" spans="1:8">
      <c r="A36" s="230">
        <v>15.53</v>
      </c>
      <c r="B36" s="230">
        <v>1</v>
      </c>
      <c r="C36" s="230">
        <v>1</v>
      </c>
      <c r="D36" s="230">
        <f t="shared" ref="D36:D41" si="1">A36*B36*C36</f>
        <v>15.53</v>
      </c>
      <c r="E36" s="42"/>
      <c r="F36" s="42"/>
      <c r="G36" s="42"/>
      <c r="H36" s="51"/>
    </row>
    <row r="37" spans="1:8">
      <c r="A37" s="230">
        <v>6.3</v>
      </c>
      <c r="B37" s="230">
        <v>1</v>
      </c>
      <c r="C37" s="230">
        <v>12</v>
      </c>
      <c r="D37" s="230">
        <f t="shared" si="1"/>
        <v>75.599999999999994</v>
      </c>
      <c r="E37" s="42"/>
      <c r="F37" s="42"/>
      <c r="G37" s="42"/>
      <c r="H37" s="51"/>
    </row>
    <row r="38" spans="1:8">
      <c r="A38" s="230">
        <v>7.8</v>
      </c>
      <c r="B38" s="230">
        <v>1</v>
      </c>
      <c r="C38" s="230">
        <v>12</v>
      </c>
      <c r="D38" s="230">
        <f t="shared" si="1"/>
        <v>93.6</v>
      </c>
      <c r="E38" s="42"/>
      <c r="F38" s="42"/>
      <c r="G38" s="42"/>
      <c r="H38" s="51"/>
    </row>
    <row r="39" spans="1:8">
      <c r="A39" s="167">
        <v>39.68</v>
      </c>
      <c r="B39" s="230">
        <v>1</v>
      </c>
      <c r="C39" s="230">
        <v>1</v>
      </c>
      <c r="D39" s="230">
        <f t="shared" si="1"/>
        <v>39.68</v>
      </c>
      <c r="E39" s="42"/>
      <c r="F39" s="42"/>
      <c r="G39" s="42"/>
      <c r="H39" s="51"/>
    </row>
    <row r="40" spans="1:8" hidden="1">
      <c r="A40" s="167"/>
      <c r="B40" s="167"/>
      <c r="C40" s="167"/>
      <c r="D40" s="230">
        <f t="shared" si="1"/>
        <v>0</v>
      </c>
      <c r="E40" s="42"/>
      <c r="F40" s="42"/>
      <c r="G40" s="42"/>
      <c r="H40" s="51"/>
    </row>
    <row r="41" spans="1:8" hidden="1">
      <c r="A41" s="167"/>
      <c r="B41" s="167"/>
      <c r="C41" s="167"/>
      <c r="D41" s="230">
        <f t="shared" si="1"/>
        <v>0</v>
      </c>
      <c r="E41" s="42"/>
      <c r="F41" s="42"/>
      <c r="G41" s="42"/>
      <c r="H41" s="51"/>
    </row>
    <row r="42" spans="1:8" ht="15.75">
      <c r="A42" s="394" t="s">
        <v>9</v>
      </c>
      <c r="B42" s="394"/>
      <c r="C42" s="394"/>
      <c r="D42" s="233">
        <f>SUM(D34:D41)</f>
        <v>231.16</v>
      </c>
      <c r="E42" s="42"/>
      <c r="F42" s="42"/>
      <c r="G42" s="35"/>
      <c r="H42" s="54"/>
    </row>
    <row r="43" spans="1:8" ht="15.75">
      <c r="A43" s="395" t="s">
        <v>281</v>
      </c>
      <c r="B43" s="397"/>
      <c r="C43" s="395"/>
      <c r="D43" s="395"/>
      <c r="E43" s="42"/>
      <c r="F43" s="42"/>
      <c r="G43" s="35"/>
      <c r="H43" s="54"/>
    </row>
    <row r="44" spans="1:8" ht="15.75">
      <c r="A44" s="235" t="s">
        <v>264</v>
      </c>
      <c r="B44" s="397" t="s">
        <v>265</v>
      </c>
      <c r="C44" s="396"/>
      <c r="D44" s="235" t="s">
        <v>266</v>
      </c>
      <c r="E44" s="42"/>
      <c r="F44" s="42"/>
      <c r="G44" s="35"/>
      <c r="H44" s="54"/>
    </row>
    <row r="45" spans="1:8" ht="15.75">
      <c r="A45" s="230">
        <v>3.1</v>
      </c>
      <c r="B45" s="289">
        <v>1</v>
      </c>
      <c r="C45" s="230">
        <v>1</v>
      </c>
      <c r="D45" s="230">
        <f>A45*B45*C45</f>
        <v>3.1</v>
      </c>
      <c r="E45" s="42"/>
      <c r="F45" s="42"/>
      <c r="G45" s="35"/>
      <c r="H45" s="54"/>
    </row>
    <row r="46" spans="1:8" ht="15.75">
      <c r="A46" s="230">
        <v>15.53</v>
      </c>
      <c r="B46" s="289">
        <v>1</v>
      </c>
      <c r="C46" s="230">
        <v>1</v>
      </c>
      <c r="D46" s="230">
        <f t="shared" ref="D46:D49" si="2">A46*B46*C46</f>
        <v>15.53</v>
      </c>
      <c r="E46" s="42"/>
      <c r="F46" s="42"/>
      <c r="G46" s="35"/>
      <c r="H46" s="54"/>
    </row>
    <row r="47" spans="1:8" ht="15.75">
      <c r="A47" s="230">
        <v>6.3</v>
      </c>
      <c r="B47" s="289">
        <v>1</v>
      </c>
      <c r="C47" s="230">
        <v>12</v>
      </c>
      <c r="D47" s="230">
        <f t="shared" si="2"/>
        <v>75.599999999999994</v>
      </c>
      <c r="E47" s="42"/>
      <c r="F47" s="42"/>
      <c r="G47" s="35"/>
      <c r="H47" s="54"/>
    </row>
    <row r="48" spans="1:8" ht="15.75">
      <c r="A48" s="230">
        <v>7.8</v>
      </c>
      <c r="B48" s="289">
        <v>1</v>
      </c>
      <c r="C48" s="230">
        <v>12</v>
      </c>
      <c r="D48" s="230">
        <f t="shared" si="2"/>
        <v>93.6</v>
      </c>
      <c r="E48" s="42"/>
      <c r="F48" s="42"/>
      <c r="G48" s="35"/>
      <c r="H48" s="54"/>
    </row>
    <row r="49" spans="1:8" ht="15.75">
      <c r="A49" s="167">
        <v>39.68</v>
      </c>
      <c r="B49" s="289">
        <v>1</v>
      </c>
      <c r="C49" s="230">
        <v>1</v>
      </c>
      <c r="D49" s="230">
        <f t="shared" si="2"/>
        <v>39.68</v>
      </c>
      <c r="E49" s="42"/>
      <c r="F49" s="42"/>
      <c r="G49" s="35"/>
      <c r="H49" s="54"/>
    </row>
    <row r="50" spans="1:8" ht="15.75">
      <c r="A50" s="394" t="s">
        <v>9</v>
      </c>
      <c r="B50" s="394"/>
      <c r="C50" s="394"/>
      <c r="D50" s="233">
        <f>SUM(D45:D49)</f>
        <v>227.51</v>
      </c>
      <c r="E50" s="42"/>
      <c r="F50" s="42"/>
      <c r="G50" s="35"/>
      <c r="H50" s="54"/>
    </row>
    <row r="51" spans="1:8" ht="15.75">
      <c r="A51" s="45"/>
      <c r="B51" s="46"/>
      <c r="C51" s="152"/>
      <c r="D51" s="152"/>
      <c r="E51" s="152"/>
      <c r="F51" s="47"/>
      <c r="G51" s="55"/>
      <c r="H51" s="48"/>
    </row>
    <row r="52" spans="1:8" ht="15.75">
      <c r="A52" s="81" t="s">
        <v>122</v>
      </c>
      <c r="B52" s="82"/>
      <c r="C52" s="83"/>
      <c r="D52" s="84"/>
      <c r="E52" s="85"/>
      <c r="F52" s="83"/>
      <c r="G52" s="83"/>
      <c r="H52" s="86"/>
    </row>
    <row r="53" spans="1:8" ht="15" customHeight="1">
      <c r="A53" s="328" t="s">
        <v>192</v>
      </c>
      <c r="B53" s="329"/>
      <c r="C53" s="329"/>
      <c r="D53" s="329"/>
      <c r="E53" s="329"/>
      <c r="F53" s="329"/>
      <c r="G53" s="329"/>
      <c r="H53" s="330"/>
    </row>
    <row r="54" spans="1:8" ht="15.75">
      <c r="A54" s="56"/>
      <c r="B54" s="40"/>
      <c r="C54" s="153"/>
      <c r="D54" s="153"/>
      <c r="E54" s="153"/>
      <c r="F54" s="58"/>
      <c r="G54" s="59"/>
      <c r="H54" s="60"/>
    </row>
    <row r="55" spans="1:8">
      <c r="A55" s="34"/>
      <c r="B55" s="36"/>
      <c r="C55" s="154"/>
      <c r="D55" s="38"/>
      <c r="E55" s="39"/>
      <c r="F55" s="154"/>
      <c r="G55" s="154"/>
      <c r="H55" s="154"/>
    </row>
  </sheetData>
  <mergeCells count="17">
    <mergeCell ref="A53:H53"/>
    <mergeCell ref="A42:C42"/>
    <mergeCell ref="B8:F8"/>
    <mergeCell ref="C9:E9"/>
    <mergeCell ref="C10:D10"/>
    <mergeCell ref="A21:D21"/>
    <mergeCell ref="B22:C22"/>
    <mergeCell ref="A30:C30"/>
    <mergeCell ref="A32:D32"/>
    <mergeCell ref="B33:C33"/>
    <mergeCell ref="A43:D43"/>
    <mergeCell ref="B44:C44"/>
    <mergeCell ref="A50:C50"/>
    <mergeCell ref="A2:H2"/>
    <mergeCell ref="A3:H3"/>
    <mergeCell ref="A4:H4"/>
    <mergeCell ref="B6:H6"/>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9"/>
  <sheetViews>
    <sheetView tabSelected="1" topLeftCell="A47" workbookViewId="0">
      <selection activeCell="J35" sqref="J35"/>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6"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67">
        <v>2</v>
      </c>
      <c r="B5" s="341" t="s">
        <v>180</v>
      </c>
      <c r="C5" s="341"/>
      <c r="D5" s="341"/>
      <c r="E5" s="341"/>
      <c r="F5" s="341"/>
      <c r="G5" s="341"/>
      <c r="H5" s="342"/>
    </row>
    <row r="6" spans="1:8" ht="54" customHeight="1">
      <c r="A6" s="68">
        <v>204</v>
      </c>
      <c r="B6" s="401" t="s">
        <v>74</v>
      </c>
      <c r="C6" s="401"/>
      <c r="D6" s="401"/>
      <c r="E6" s="401"/>
      <c r="F6" s="401"/>
      <c r="G6" s="401"/>
      <c r="H6" s="402"/>
    </row>
    <row r="7" spans="1:8" ht="15.75" customHeight="1">
      <c r="A7" s="69"/>
      <c r="B7" s="345"/>
      <c r="C7" s="346"/>
      <c r="D7" s="346"/>
      <c r="E7" s="346"/>
      <c r="F7" s="346"/>
      <c r="G7" s="70" t="s">
        <v>124</v>
      </c>
      <c r="H7" s="90" t="s">
        <v>199</v>
      </c>
    </row>
    <row r="8" spans="1:8">
      <c r="A8" s="45"/>
      <c r="B8" s="46"/>
      <c r="C8" s="331"/>
      <c r="D8" s="331"/>
      <c r="E8" s="331"/>
      <c r="F8" s="47"/>
      <c r="G8" s="161"/>
      <c r="H8" s="48"/>
    </row>
    <row r="9" spans="1:8" ht="15.75">
      <c r="A9" s="49"/>
      <c r="B9" s="46" t="s">
        <v>113</v>
      </c>
      <c r="C9" s="352" t="s">
        <v>310</v>
      </c>
      <c r="D9" s="352"/>
      <c r="E9" s="161"/>
      <c r="F9" s="47"/>
      <c r="G9" s="161"/>
      <c r="H9" s="48"/>
    </row>
    <row r="10" spans="1:8" ht="15.75">
      <c r="A10" s="45"/>
      <c r="B10" s="73" t="s">
        <v>114</v>
      </c>
      <c r="C10" s="73" t="s">
        <v>44</v>
      </c>
      <c r="D10" s="73"/>
      <c r="E10" s="74"/>
      <c r="F10" s="74"/>
      <c r="G10" s="74" t="s">
        <v>9</v>
      </c>
      <c r="H10" s="48"/>
    </row>
    <row r="11" spans="1:8">
      <c r="A11" s="72"/>
      <c r="B11" s="183" t="s">
        <v>215</v>
      </c>
      <c r="C11" s="76"/>
      <c r="D11" s="91"/>
      <c r="E11" s="77"/>
      <c r="F11" s="78"/>
      <c r="G11" s="78">
        <f>H32</f>
        <v>224.24299999999994</v>
      </c>
      <c r="H11" s="48"/>
    </row>
    <row r="12" spans="1:8" ht="15.75">
      <c r="A12" s="45"/>
      <c r="B12" s="87" t="s">
        <v>9</v>
      </c>
      <c r="C12" s="88"/>
      <c r="D12" s="88"/>
      <c r="E12" s="88"/>
      <c r="F12" s="88"/>
      <c r="G12" s="89">
        <f>G11</f>
        <v>224.24299999999994</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v>3286.0702999999999</v>
      </c>
      <c r="D15" s="42"/>
      <c r="E15" s="42"/>
      <c r="F15" s="42"/>
      <c r="G15" s="42"/>
      <c r="H15" s="51"/>
    </row>
    <row r="16" spans="1:8" ht="15.75">
      <c r="A16" s="52"/>
      <c r="B16" s="79" t="s">
        <v>119</v>
      </c>
      <c r="C16" s="80">
        <f>C14-C15</f>
        <v>863.92970000000014</v>
      </c>
      <c r="D16" s="42"/>
      <c r="E16" s="42"/>
      <c r="F16" s="42"/>
      <c r="G16" s="42"/>
      <c r="H16" s="51"/>
    </row>
    <row r="17" spans="1:8" ht="15.75">
      <c r="A17" s="160"/>
      <c r="B17" s="79" t="s">
        <v>120</v>
      </c>
      <c r="C17" s="80"/>
      <c r="D17" s="42"/>
      <c r="E17" s="42"/>
      <c r="F17" s="42"/>
      <c r="G17" s="42"/>
      <c r="H17" s="51"/>
    </row>
    <row r="18" spans="1:8" ht="15.75">
      <c r="A18" s="160"/>
      <c r="B18" s="79" t="s">
        <v>121</v>
      </c>
      <c r="C18" s="80">
        <f>G11</f>
        <v>224.24299999999994</v>
      </c>
      <c r="D18" s="42"/>
      <c r="E18" s="42"/>
      <c r="F18" s="42"/>
      <c r="G18" s="42"/>
      <c r="H18" s="51"/>
    </row>
    <row r="19" spans="1:8" ht="3" customHeight="1">
      <c r="H19" s="51"/>
    </row>
    <row r="20" spans="1:8">
      <c r="B20" s="347" t="s">
        <v>334</v>
      </c>
      <c r="C20" s="348"/>
      <c r="D20" s="349"/>
      <c r="H20" s="51"/>
    </row>
    <row r="21" spans="1:8">
      <c r="B21" s="347" t="s">
        <v>215</v>
      </c>
      <c r="C21" s="348"/>
      <c r="D21" s="349"/>
      <c r="H21" s="51"/>
    </row>
    <row r="22" spans="1:8">
      <c r="B22" s="278" t="s">
        <v>201</v>
      </c>
      <c r="C22" s="166" t="s">
        <v>176</v>
      </c>
      <c r="D22" s="166" t="s">
        <v>262</v>
      </c>
      <c r="E22" s="278" t="s">
        <v>202</v>
      </c>
      <c r="F22" s="259" t="s">
        <v>102</v>
      </c>
      <c r="G22" s="260" t="s">
        <v>212</v>
      </c>
      <c r="H22" s="168" t="s">
        <v>213</v>
      </c>
    </row>
    <row r="23" spans="1:8">
      <c r="B23" s="192" t="s">
        <v>203</v>
      </c>
      <c r="C23" s="187">
        <v>91.417500000000004</v>
      </c>
      <c r="D23" s="187">
        <v>12.31</v>
      </c>
      <c r="E23" s="277" t="s">
        <v>199</v>
      </c>
      <c r="F23" s="173">
        <v>44501</v>
      </c>
      <c r="G23" s="230">
        <v>534.9</v>
      </c>
      <c r="H23" s="167"/>
    </row>
    <row r="24" spans="1:8">
      <c r="B24" s="192" t="s">
        <v>204</v>
      </c>
      <c r="C24" s="187">
        <v>170.01200000000003</v>
      </c>
      <c r="D24" s="187">
        <v>22.98</v>
      </c>
      <c r="E24" s="277" t="s">
        <v>199</v>
      </c>
      <c r="F24" s="173">
        <v>44531</v>
      </c>
      <c r="G24" s="178">
        <v>903.65</v>
      </c>
      <c r="H24" s="167"/>
    </row>
    <row r="25" spans="1:8">
      <c r="B25" s="192" t="s">
        <v>205</v>
      </c>
      <c r="C25" s="187">
        <v>133.50800000000001</v>
      </c>
      <c r="D25" s="187">
        <v>14.22</v>
      </c>
      <c r="E25" s="277" t="s">
        <v>199</v>
      </c>
      <c r="F25" s="227">
        <v>44562</v>
      </c>
      <c r="G25" s="228">
        <v>1328.87</v>
      </c>
      <c r="H25" s="228"/>
    </row>
    <row r="26" spans="1:8">
      <c r="B26" s="192" t="s">
        <v>206</v>
      </c>
      <c r="C26" s="187">
        <v>538.995</v>
      </c>
      <c r="D26" s="187">
        <v>66.98</v>
      </c>
      <c r="E26" s="277" t="s">
        <v>199</v>
      </c>
      <c r="F26" s="173">
        <v>44593</v>
      </c>
      <c r="G26" s="178">
        <v>1669.26</v>
      </c>
      <c r="H26" s="178"/>
    </row>
    <row r="27" spans="1:8" ht="15" customHeight="1">
      <c r="B27" s="192" t="s">
        <v>207</v>
      </c>
      <c r="C27" s="187">
        <v>133.50800000000001</v>
      </c>
      <c r="D27" s="187">
        <v>15.29</v>
      </c>
      <c r="E27" s="277" t="s">
        <v>199</v>
      </c>
      <c r="F27" s="173">
        <v>44621</v>
      </c>
      <c r="G27" s="178">
        <v>2217.5300000000002</v>
      </c>
      <c r="H27" s="178"/>
    </row>
    <row r="28" spans="1:8" ht="15" customHeight="1">
      <c r="B28" s="192" t="s">
        <v>208</v>
      </c>
      <c r="C28" s="187">
        <v>170.01200000000003</v>
      </c>
      <c r="D28" s="187">
        <v>15.49</v>
      </c>
      <c r="E28" s="168" t="s">
        <v>199</v>
      </c>
      <c r="F28" s="173">
        <v>44652</v>
      </c>
      <c r="G28" s="178">
        <v>2540.4699999999998</v>
      </c>
      <c r="H28" s="178"/>
    </row>
    <row r="29" spans="1:8" ht="15" customHeight="1">
      <c r="B29" s="192" t="s">
        <v>211</v>
      </c>
      <c r="C29" s="187">
        <v>91.417500000000004</v>
      </c>
      <c r="D29" s="187">
        <v>13.23</v>
      </c>
      <c r="E29" s="168" t="s">
        <v>199</v>
      </c>
      <c r="F29" s="173">
        <v>44682</v>
      </c>
      <c r="G29" s="178">
        <v>3009.9402999999993</v>
      </c>
      <c r="H29" s="178"/>
    </row>
    <row r="30" spans="1:8">
      <c r="B30" s="192" t="s">
        <v>220</v>
      </c>
      <c r="C30" s="187">
        <v>150.52000000000001</v>
      </c>
      <c r="D30" s="187">
        <v>26.5</v>
      </c>
      <c r="E30" s="168" t="s">
        <v>199</v>
      </c>
      <c r="F30" s="173">
        <v>44713</v>
      </c>
      <c r="G30" s="178">
        <v>3141.0802999999992</v>
      </c>
      <c r="H30" s="178"/>
    </row>
    <row r="31" spans="1:8">
      <c r="B31" s="192" t="s">
        <v>221</v>
      </c>
      <c r="C31" s="187">
        <v>73.378500000000003</v>
      </c>
      <c r="D31" s="187">
        <v>6.54</v>
      </c>
      <c r="E31" s="168" t="s">
        <v>199</v>
      </c>
      <c r="F31" s="173">
        <v>44743</v>
      </c>
      <c r="G31" s="178">
        <v>3286.0702999999999</v>
      </c>
      <c r="H31" s="167"/>
    </row>
    <row r="32" spans="1:8">
      <c r="B32" s="192" t="s">
        <v>222</v>
      </c>
      <c r="C32" s="187">
        <v>45.49</v>
      </c>
      <c r="D32" s="187">
        <v>14.342999999999998</v>
      </c>
      <c r="E32" s="168" t="s">
        <v>199</v>
      </c>
      <c r="F32" s="173">
        <v>44774</v>
      </c>
      <c r="G32" s="178">
        <f>C49</f>
        <v>3510.3132999999998</v>
      </c>
      <c r="H32" s="178">
        <f>G32-G31</f>
        <v>224.24299999999994</v>
      </c>
    </row>
    <row r="33" spans="1:8">
      <c r="B33" s="192" t="s">
        <v>223</v>
      </c>
      <c r="C33" s="187">
        <v>292.00880000000001</v>
      </c>
      <c r="D33" s="187">
        <v>23.74</v>
      </c>
      <c r="E33" s="168" t="s">
        <v>199</v>
      </c>
      <c r="H33" s="229"/>
    </row>
    <row r="34" spans="1:8">
      <c r="B34" s="192" t="s">
        <v>224</v>
      </c>
      <c r="C34" s="187">
        <v>158.72</v>
      </c>
      <c r="D34" s="187">
        <v>5.33</v>
      </c>
      <c r="E34" s="168" t="s">
        <v>199</v>
      </c>
      <c r="H34" s="229"/>
    </row>
    <row r="35" spans="1:8">
      <c r="B35" s="192" t="s">
        <v>248</v>
      </c>
      <c r="C35" s="187">
        <v>77.38</v>
      </c>
      <c r="D35" s="187">
        <v>2.5299999999999998</v>
      </c>
      <c r="E35" s="168" t="s">
        <v>199</v>
      </c>
      <c r="H35" s="229"/>
    </row>
    <row r="36" spans="1:8">
      <c r="B36" s="192" t="s">
        <v>249</v>
      </c>
      <c r="C36" s="187">
        <v>20.16</v>
      </c>
      <c r="D36" s="187">
        <v>14.342999999999998</v>
      </c>
      <c r="E36" s="168" t="s">
        <v>199</v>
      </c>
      <c r="H36" s="229"/>
    </row>
    <row r="37" spans="1:8">
      <c r="B37" s="192" t="s">
        <v>250</v>
      </c>
      <c r="C37" s="187">
        <v>288.44</v>
      </c>
      <c r="D37" s="187">
        <v>31.04</v>
      </c>
      <c r="E37" s="168" t="s">
        <v>199</v>
      </c>
      <c r="H37" s="229"/>
    </row>
    <row r="38" spans="1:8">
      <c r="B38" s="239" t="s">
        <v>330</v>
      </c>
      <c r="C38" s="187">
        <v>138.51</v>
      </c>
      <c r="D38" s="187"/>
      <c r="E38" s="168" t="s">
        <v>199</v>
      </c>
      <c r="H38" s="229"/>
    </row>
    <row r="39" spans="1:8">
      <c r="B39" s="239" t="s">
        <v>283</v>
      </c>
      <c r="C39" s="187">
        <v>26.95</v>
      </c>
      <c r="D39" s="187"/>
      <c r="E39" s="168" t="s">
        <v>199</v>
      </c>
      <c r="H39" s="229"/>
    </row>
    <row r="40" spans="1:8">
      <c r="B40" s="239" t="s">
        <v>284</v>
      </c>
      <c r="C40" s="187">
        <v>70.260000000000005</v>
      </c>
      <c r="D40" s="187"/>
      <c r="E40" s="168" t="s">
        <v>199</v>
      </c>
      <c r="H40" s="229"/>
    </row>
    <row r="41" spans="1:8">
      <c r="B41" s="239" t="s">
        <v>285</v>
      </c>
      <c r="C41" s="187">
        <v>67.13</v>
      </c>
      <c r="D41" s="187"/>
      <c r="E41" s="168" t="s">
        <v>199</v>
      </c>
      <c r="H41" s="229"/>
    </row>
    <row r="42" spans="1:8" ht="15.75" hidden="1" customHeight="1">
      <c r="A42" s="190"/>
      <c r="B42" s="239" t="s">
        <v>299</v>
      </c>
      <c r="C42" s="282">
        <v>275.46000000000004</v>
      </c>
      <c r="D42" s="187"/>
      <c r="E42" s="168" t="s">
        <v>199</v>
      </c>
      <c r="H42" s="229"/>
    </row>
    <row r="43" spans="1:8" ht="15.75" hidden="1" customHeight="1">
      <c r="A43" s="190"/>
      <c r="B43" s="287" t="s">
        <v>305</v>
      </c>
      <c r="C43" s="187">
        <v>77.930000000000007</v>
      </c>
      <c r="D43" s="187"/>
      <c r="E43" s="168" t="s">
        <v>199</v>
      </c>
      <c r="H43" s="229"/>
    </row>
    <row r="44" spans="1:8">
      <c r="A44" s="190"/>
      <c r="B44" s="287" t="s">
        <v>306</v>
      </c>
      <c r="C44" s="187">
        <v>45.11</v>
      </c>
      <c r="D44" s="187"/>
      <c r="E44" s="168" t="s">
        <v>199</v>
      </c>
      <c r="H44" s="229"/>
    </row>
    <row r="45" spans="1:8">
      <c r="A45" s="190"/>
      <c r="B45" s="287" t="s">
        <v>328</v>
      </c>
      <c r="C45" s="286">
        <f>[2]ÁREAS!$K$34</f>
        <v>17.62</v>
      </c>
      <c r="D45" s="187"/>
      <c r="E45" s="168" t="s">
        <v>199</v>
      </c>
      <c r="H45" s="229"/>
    </row>
    <row r="46" spans="1:8">
      <c r="A46" s="190"/>
      <c r="B46" s="287" t="s">
        <v>329</v>
      </c>
      <c r="C46" s="286">
        <v>71.510000000000005</v>
      </c>
      <c r="D46" s="187"/>
      <c r="E46" s="168" t="s">
        <v>199</v>
      </c>
      <c r="H46" s="229"/>
    </row>
    <row r="47" spans="1:8">
      <c r="A47" s="190"/>
      <c r="B47" s="287" t="s">
        <v>331</v>
      </c>
      <c r="C47" s="286"/>
      <c r="D47" s="187"/>
      <c r="E47" s="168" t="s">
        <v>199</v>
      </c>
      <c r="H47" s="229"/>
    </row>
    <row r="48" spans="1:8">
      <c r="A48" s="160"/>
      <c r="B48" s="287" t="s">
        <v>332</v>
      </c>
      <c r="C48" s="286"/>
      <c r="D48" s="187"/>
      <c r="E48" s="168" t="s">
        <v>199</v>
      </c>
      <c r="F48" s="42"/>
      <c r="G48" s="42"/>
      <c r="H48" s="51"/>
    </row>
    <row r="49" spans="1:8" ht="15.75">
      <c r="A49" s="45"/>
      <c r="B49" s="288" t="s">
        <v>9</v>
      </c>
      <c r="C49" s="350">
        <f>SUM(C23:C48)+SUM(D23:D48)</f>
        <v>3510.3132999999998</v>
      </c>
      <c r="D49" s="350"/>
      <c r="E49" s="217" t="s">
        <v>199</v>
      </c>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27.75" customHeight="1">
      <c r="A54" s="45"/>
      <c r="B54" s="124"/>
      <c r="C54" s="124"/>
      <c r="D54" s="124"/>
      <c r="E54" s="42"/>
      <c r="F54" s="42"/>
      <c r="G54" s="35"/>
      <c r="H54" s="54"/>
    </row>
    <row r="55" spans="1:8" ht="15.75">
      <c r="A55" s="45"/>
      <c r="B55" s="46"/>
      <c r="C55" s="161"/>
      <c r="D55" s="161"/>
      <c r="E55" s="161"/>
      <c r="F55" s="47"/>
      <c r="G55" s="55"/>
      <c r="H55" s="48"/>
    </row>
    <row r="56" spans="1:8" ht="15.75">
      <c r="A56" s="81" t="s">
        <v>122</v>
      </c>
      <c r="B56" s="82"/>
      <c r="C56" s="83"/>
      <c r="D56" s="84"/>
      <c r="E56" s="85"/>
      <c r="F56" s="83"/>
      <c r="G56" s="83"/>
      <c r="H56" s="86"/>
    </row>
    <row r="57" spans="1:8" ht="15" customHeight="1">
      <c r="A57" s="398" t="s">
        <v>192</v>
      </c>
      <c r="B57" s="399"/>
      <c r="C57" s="399"/>
      <c r="D57" s="399"/>
      <c r="E57" s="399"/>
      <c r="F57" s="399"/>
      <c r="G57" s="399"/>
      <c r="H57" s="400"/>
    </row>
    <row r="58" spans="1:8" ht="15.75">
      <c r="A58" s="56"/>
      <c r="B58" s="40"/>
      <c r="C58" s="162"/>
      <c r="D58" s="162"/>
      <c r="E58" s="162"/>
      <c r="F58" s="58"/>
      <c r="G58" s="59"/>
      <c r="H58" s="60"/>
    </row>
    <row r="59" spans="1:8">
      <c r="A59" s="34"/>
      <c r="B59" s="36"/>
      <c r="C59" s="163"/>
      <c r="D59" s="38"/>
      <c r="E59" s="39"/>
      <c r="F59" s="163"/>
      <c r="G59" s="163"/>
      <c r="H59" s="163"/>
    </row>
  </sheetData>
  <mergeCells count="12">
    <mergeCell ref="C8:E8"/>
    <mergeCell ref="C9:D9"/>
    <mergeCell ref="A57:H57"/>
    <mergeCell ref="A2:H2"/>
    <mergeCell ref="A3:H3"/>
    <mergeCell ref="A4:H4"/>
    <mergeCell ref="B5:H5"/>
    <mergeCell ref="B6:H6"/>
    <mergeCell ref="B7:F7"/>
    <mergeCell ref="B20:D20"/>
    <mergeCell ref="B21:D21"/>
    <mergeCell ref="C49:D49"/>
  </mergeCells>
  <phoneticPr fontId="54"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4"/>
  <sheetViews>
    <sheetView tabSelected="1" topLeftCell="A39" workbookViewId="0">
      <selection activeCell="J35" sqref="J35"/>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6"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ht="3" customHeight="1">
      <c r="A5" s="41"/>
      <c r="B5" s="42"/>
      <c r="C5" s="43"/>
      <c r="D5" s="43"/>
      <c r="E5" s="33"/>
      <c r="F5" s="43"/>
      <c r="G5" s="43"/>
      <c r="H5" s="44"/>
    </row>
    <row r="6" spans="1:8">
      <c r="A6" s="67">
        <v>2</v>
      </c>
      <c r="B6" s="341" t="s">
        <v>180</v>
      </c>
      <c r="C6" s="341"/>
      <c r="D6" s="341"/>
      <c r="E6" s="341"/>
      <c r="F6" s="341"/>
      <c r="G6" s="341"/>
      <c r="H6" s="342"/>
    </row>
    <row r="7" spans="1:8" ht="64.5" customHeight="1">
      <c r="A7" s="68">
        <v>205</v>
      </c>
      <c r="B7" s="403" t="s">
        <v>75</v>
      </c>
      <c r="C7" s="403"/>
      <c r="D7" s="403"/>
      <c r="E7" s="403"/>
      <c r="F7" s="403"/>
      <c r="G7" s="403"/>
      <c r="H7" s="404"/>
    </row>
    <row r="8" spans="1:8" ht="15.75" customHeight="1">
      <c r="A8" s="69"/>
      <c r="B8" s="345"/>
      <c r="C8" s="346"/>
      <c r="D8" s="346"/>
      <c r="E8" s="346"/>
      <c r="F8" s="346"/>
      <c r="G8" s="70" t="s">
        <v>124</v>
      </c>
      <c r="H8" s="90" t="s">
        <v>199</v>
      </c>
    </row>
    <row r="9" spans="1:8" ht="0.75" customHeight="1">
      <c r="A9" s="45"/>
      <c r="B9" s="46"/>
      <c r="C9" s="331"/>
      <c r="D9" s="331"/>
      <c r="E9" s="331"/>
      <c r="F9" s="47"/>
      <c r="G9" s="161"/>
      <c r="H9" s="48"/>
    </row>
    <row r="10" spans="1:8">
      <c r="B10" s="238" t="s">
        <v>113</v>
      </c>
      <c r="C10" s="352" t="s">
        <v>312</v>
      </c>
      <c r="D10" s="352"/>
      <c r="E10" s="161"/>
      <c r="F10" s="47"/>
      <c r="G10" s="161"/>
      <c r="H10" s="48"/>
    </row>
    <row r="11" spans="1:8" ht="15.75">
      <c r="A11" s="45"/>
      <c r="B11" s="73" t="s">
        <v>114</v>
      </c>
      <c r="C11" s="73" t="s">
        <v>44</v>
      </c>
      <c r="D11" s="73"/>
      <c r="E11" s="74"/>
      <c r="F11" s="74"/>
      <c r="G11" s="74" t="s">
        <v>9</v>
      </c>
      <c r="H11" s="48"/>
    </row>
    <row r="12" spans="1:8">
      <c r="A12" s="72"/>
      <c r="B12" s="75" t="s">
        <v>200</v>
      </c>
      <c r="C12" s="76"/>
      <c r="D12" s="91"/>
      <c r="E12" s="77"/>
      <c r="F12" s="78"/>
      <c r="G12" s="78">
        <f>H32</f>
        <v>471.84299999999939</v>
      </c>
      <c r="H12" s="48"/>
    </row>
    <row r="13" spans="1:8" ht="15.75">
      <c r="A13" s="45"/>
      <c r="B13" s="87" t="s">
        <v>9</v>
      </c>
      <c r="C13" s="88"/>
      <c r="D13" s="88"/>
      <c r="E13" s="88"/>
      <c r="F13" s="88"/>
      <c r="G13" s="89">
        <f>G12</f>
        <v>471.84299999999939</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f>G32</f>
        <v>3510.3132999999998</v>
      </c>
      <c r="D16" s="42"/>
      <c r="E16" s="42"/>
      <c r="F16" s="42"/>
      <c r="G16" s="42"/>
      <c r="H16" s="51"/>
    </row>
    <row r="17" spans="1:8" ht="15.75">
      <c r="A17" s="52"/>
      <c r="B17" s="79" t="s">
        <v>119</v>
      </c>
      <c r="C17" s="80">
        <f>C15-C16</f>
        <v>639.6867000000002</v>
      </c>
      <c r="D17" s="42"/>
      <c r="E17" s="42"/>
      <c r="F17" s="42"/>
      <c r="G17" s="42"/>
      <c r="H17" s="51"/>
    </row>
    <row r="18" spans="1:8" ht="15.75">
      <c r="A18" s="160"/>
      <c r="B18" s="79" t="s">
        <v>120</v>
      </c>
      <c r="C18" s="80"/>
      <c r="D18" s="42"/>
      <c r="E18" s="42"/>
      <c r="F18" s="42"/>
      <c r="G18" s="42"/>
      <c r="H18" s="51"/>
    </row>
    <row r="19" spans="1:8" ht="15.75">
      <c r="A19" s="160"/>
      <c r="B19" s="79" t="s">
        <v>121</v>
      </c>
      <c r="C19" s="80">
        <f>G12</f>
        <v>471.84299999999939</v>
      </c>
      <c r="D19" s="42"/>
      <c r="E19" s="42"/>
      <c r="F19" s="42"/>
      <c r="G19" s="42"/>
      <c r="H19" s="51"/>
    </row>
    <row r="20" spans="1:8" ht="15.75">
      <c r="A20" s="160"/>
      <c r="B20" s="158"/>
      <c r="C20" s="159"/>
      <c r="D20" s="42"/>
      <c r="E20" s="42"/>
      <c r="F20" s="42"/>
      <c r="G20" s="42"/>
      <c r="H20" s="51"/>
    </row>
    <row r="21" spans="1:8">
      <c r="A21" s="160"/>
      <c r="B21" s="347" t="s">
        <v>334</v>
      </c>
      <c r="C21" s="348"/>
      <c r="D21" s="349"/>
      <c r="H21" s="51"/>
    </row>
    <row r="22" spans="1:8">
      <c r="A22" s="160"/>
      <c r="B22" s="347" t="s">
        <v>340</v>
      </c>
      <c r="C22" s="348"/>
      <c r="D22" s="349"/>
      <c r="F22" s="284" t="s">
        <v>158</v>
      </c>
      <c r="G22" s="168" t="s">
        <v>214</v>
      </c>
      <c r="H22" s="51"/>
    </row>
    <row r="23" spans="1:8">
      <c r="A23" s="160"/>
      <c r="B23" s="278" t="s">
        <v>201</v>
      </c>
      <c r="C23" s="166" t="s">
        <v>176</v>
      </c>
      <c r="D23" s="166" t="s">
        <v>262</v>
      </c>
      <c r="E23" s="285" t="s">
        <v>202</v>
      </c>
      <c r="F23" s="184">
        <v>44501</v>
      </c>
      <c r="G23" s="168">
        <v>376</v>
      </c>
      <c r="H23" s="51"/>
    </row>
    <row r="24" spans="1:8">
      <c r="A24" s="160"/>
      <c r="B24" s="192" t="s">
        <v>203</v>
      </c>
      <c r="C24" s="187">
        <v>91.417500000000004</v>
      </c>
      <c r="D24" s="187">
        <v>12.31</v>
      </c>
      <c r="E24" s="277" t="s">
        <v>199</v>
      </c>
      <c r="F24" s="184">
        <v>44531</v>
      </c>
      <c r="G24" s="175">
        <v>744.45</v>
      </c>
      <c r="H24" s="175"/>
    </row>
    <row r="25" spans="1:8">
      <c r="A25" s="160"/>
      <c r="B25" s="192" t="s">
        <v>204</v>
      </c>
      <c r="C25" s="187">
        <v>170.01200000000003</v>
      </c>
      <c r="D25" s="187">
        <v>22.98</v>
      </c>
      <c r="E25" s="277" t="s">
        <v>199</v>
      </c>
      <c r="F25" s="232">
        <v>44562</v>
      </c>
      <c r="G25" s="228">
        <v>933.9325</v>
      </c>
      <c r="H25" s="228"/>
    </row>
    <row r="26" spans="1:8">
      <c r="A26" s="160"/>
      <c r="B26" s="192" t="s">
        <v>205</v>
      </c>
      <c r="C26" s="187">
        <v>133.50800000000001</v>
      </c>
      <c r="D26" s="187">
        <v>14.22</v>
      </c>
      <c r="E26" s="277" t="s">
        <v>199</v>
      </c>
      <c r="F26" s="232">
        <v>44593</v>
      </c>
      <c r="G26" s="178">
        <v>1328.87</v>
      </c>
      <c r="H26" s="178"/>
    </row>
    <row r="27" spans="1:8">
      <c r="A27" s="160"/>
      <c r="B27" s="192" t="s">
        <v>206</v>
      </c>
      <c r="C27" s="187">
        <v>538.995</v>
      </c>
      <c r="D27" s="187">
        <v>66.98</v>
      </c>
      <c r="E27" s="277" t="s">
        <v>199</v>
      </c>
      <c r="F27" s="232">
        <v>44621</v>
      </c>
      <c r="G27" s="178">
        <v>1991.7473000000002</v>
      </c>
      <c r="H27" s="178"/>
    </row>
    <row r="28" spans="1:8">
      <c r="A28" s="160"/>
      <c r="B28" s="192" t="s">
        <v>207</v>
      </c>
      <c r="C28" s="187">
        <v>133.50800000000001</v>
      </c>
      <c r="D28" s="187">
        <v>15.29</v>
      </c>
      <c r="E28" s="277" t="s">
        <v>199</v>
      </c>
      <c r="F28" s="232">
        <v>44652</v>
      </c>
      <c r="G28" s="178">
        <f>G27</f>
        <v>1991.7473000000002</v>
      </c>
      <c r="H28" s="178"/>
    </row>
    <row r="29" spans="1:8">
      <c r="A29" s="190"/>
      <c r="B29" s="192" t="s">
        <v>208</v>
      </c>
      <c r="C29" s="187">
        <v>170.01200000000003</v>
      </c>
      <c r="D29" s="187">
        <v>15.49</v>
      </c>
      <c r="E29" s="168" t="s">
        <v>199</v>
      </c>
      <c r="F29" s="232">
        <v>44682</v>
      </c>
      <c r="G29" s="178">
        <v>2661.3573000000001</v>
      </c>
      <c r="H29" s="178"/>
    </row>
    <row r="30" spans="1:8">
      <c r="A30" s="190"/>
      <c r="B30" s="192" t="s">
        <v>211</v>
      </c>
      <c r="C30" s="187">
        <v>91.417500000000004</v>
      </c>
      <c r="D30" s="187">
        <v>13.23</v>
      </c>
      <c r="E30" s="168" t="s">
        <v>199</v>
      </c>
      <c r="F30" s="232">
        <v>44713</v>
      </c>
      <c r="G30" s="178">
        <v>3030.8703</v>
      </c>
      <c r="H30" s="178"/>
    </row>
    <row r="31" spans="1:8">
      <c r="A31" s="234"/>
      <c r="B31" s="192" t="s">
        <v>220</v>
      </c>
      <c r="C31" s="187">
        <v>150.52000000000001</v>
      </c>
      <c r="D31" s="187">
        <v>26.5</v>
      </c>
      <c r="E31" s="168" t="s">
        <v>199</v>
      </c>
      <c r="F31" s="232">
        <v>44743</v>
      </c>
      <c r="G31" s="178">
        <v>3038.4703000000004</v>
      </c>
      <c r="H31" s="178"/>
    </row>
    <row r="32" spans="1:8">
      <c r="A32" s="234"/>
      <c r="B32" s="192" t="s">
        <v>221</v>
      </c>
      <c r="C32" s="187">
        <v>73.378500000000003</v>
      </c>
      <c r="D32" s="187">
        <v>6.54</v>
      </c>
      <c r="E32" s="168" t="s">
        <v>199</v>
      </c>
      <c r="F32" s="173">
        <v>44774</v>
      </c>
      <c r="G32" s="178">
        <f>C50</f>
        <v>3510.3132999999998</v>
      </c>
      <c r="H32" s="178">
        <f>G32-G31</f>
        <v>471.84299999999939</v>
      </c>
    </row>
    <row r="33" spans="1:8">
      <c r="A33" s="234"/>
      <c r="B33" s="192" t="s">
        <v>222</v>
      </c>
      <c r="C33" s="187">
        <v>45.49</v>
      </c>
      <c r="D33" s="187">
        <v>14.342999999999998</v>
      </c>
      <c r="E33" s="168" t="s">
        <v>199</v>
      </c>
      <c r="G33" s="174"/>
      <c r="H33" s="229"/>
    </row>
    <row r="34" spans="1:8">
      <c r="A34" s="234"/>
      <c r="B34" s="192" t="s">
        <v>223</v>
      </c>
      <c r="C34" s="187">
        <v>292.00880000000001</v>
      </c>
      <c r="D34" s="187">
        <v>23.74</v>
      </c>
      <c r="E34" s="168" t="s">
        <v>199</v>
      </c>
      <c r="G34" s="174"/>
      <c r="H34" s="229"/>
    </row>
    <row r="35" spans="1:8">
      <c r="A35" s="258"/>
      <c r="B35" s="192" t="s">
        <v>224</v>
      </c>
      <c r="C35" s="187">
        <v>158.72</v>
      </c>
      <c r="D35" s="187">
        <v>5.33</v>
      </c>
      <c r="E35" s="168" t="s">
        <v>199</v>
      </c>
      <c r="G35" s="174"/>
      <c r="H35" s="229"/>
    </row>
    <row r="36" spans="1:8">
      <c r="A36" s="258"/>
      <c r="B36" s="192" t="s">
        <v>248</v>
      </c>
      <c r="C36" s="187">
        <v>77.38</v>
      </c>
      <c r="D36" s="187">
        <v>2.5299999999999998</v>
      </c>
      <c r="E36" s="168" t="s">
        <v>199</v>
      </c>
      <c r="G36" s="174"/>
      <c r="H36" s="229"/>
    </row>
    <row r="37" spans="1:8">
      <c r="A37" s="258"/>
      <c r="B37" s="192" t="s">
        <v>249</v>
      </c>
      <c r="C37" s="187">
        <v>20.16</v>
      </c>
      <c r="D37" s="187">
        <v>14.342999999999998</v>
      </c>
      <c r="E37" s="168" t="s">
        <v>199</v>
      </c>
      <c r="G37" s="174"/>
      <c r="H37" s="229"/>
    </row>
    <row r="38" spans="1:8">
      <c r="A38" s="258"/>
      <c r="B38" s="192" t="s">
        <v>250</v>
      </c>
      <c r="C38" s="187">
        <v>288.44</v>
      </c>
      <c r="D38" s="187">
        <v>31.04</v>
      </c>
      <c r="E38" s="168" t="s">
        <v>199</v>
      </c>
      <c r="G38" s="174"/>
      <c r="H38" s="229"/>
    </row>
    <row r="39" spans="1:8">
      <c r="A39" s="258"/>
      <c r="B39" s="239" t="s">
        <v>330</v>
      </c>
      <c r="C39" s="286">
        <v>138.51</v>
      </c>
      <c r="D39" s="187"/>
      <c r="E39" s="168" t="s">
        <v>199</v>
      </c>
      <c r="G39" s="174"/>
      <c r="H39" s="229"/>
    </row>
    <row r="40" spans="1:8" ht="15" hidden="1" customHeight="1">
      <c r="A40" s="264"/>
      <c r="B40" s="239" t="s">
        <v>283</v>
      </c>
      <c r="C40" s="286">
        <v>26.95</v>
      </c>
      <c r="D40" s="187"/>
      <c r="E40" s="168" t="s">
        <v>199</v>
      </c>
      <c r="G40" s="174"/>
      <c r="H40" s="229"/>
    </row>
    <row r="41" spans="1:8" ht="15" hidden="1" customHeight="1">
      <c r="A41" s="264"/>
      <c r="B41" s="239" t="s">
        <v>284</v>
      </c>
      <c r="C41" s="286">
        <v>70.260000000000005</v>
      </c>
      <c r="D41" s="187"/>
      <c r="E41" s="168" t="s">
        <v>199</v>
      </c>
      <c r="G41" s="174"/>
      <c r="H41" s="229"/>
    </row>
    <row r="42" spans="1:8" ht="15" hidden="1" customHeight="1">
      <c r="A42" s="264"/>
      <c r="B42" s="239" t="s">
        <v>285</v>
      </c>
      <c r="C42" s="286">
        <v>67.13</v>
      </c>
      <c r="D42" s="187"/>
      <c r="E42" s="168" t="s">
        <v>199</v>
      </c>
      <c r="G42" s="174"/>
      <c r="H42" s="229"/>
    </row>
    <row r="43" spans="1:8">
      <c r="A43" s="264"/>
      <c r="B43" s="287" t="s">
        <v>299</v>
      </c>
      <c r="C43" s="286">
        <v>275.46000000000004</v>
      </c>
      <c r="D43" s="187"/>
      <c r="E43" s="168" t="s">
        <v>199</v>
      </c>
      <c r="G43" s="174"/>
      <c r="H43" s="229"/>
    </row>
    <row r="44" spans="1:8" ht="15" hidden="1" customHeight="1">
      <c r="A44" s="264"/>
      <c r="B44" s="287" t="s">
        <v>305</v>
      </c>
      <c r="C44" s="286">
        <v>77.930000000000007</v>
      </c>
      <c r="D44" s="187"/>
      <c r="E44" s="168" t="s">
        <v>199</v>
      </c>
      <c r="G44" s="174"/>
      <c r="H44" s="229"/>
    </row>
    <row r="45" spans="1:8">
      <c r="A45" s="264"/>
      <c r="B45" s="287" t="s">
        <v>306</v>
      </c>
      <c r="C45" s="286">
        <v>45.11</v>
      </c>
      <c r="D45" s="187"/>
      <c r="E45" s="168" t="s">
        <v>199</v>
      </c>
      <c r="G45" s="174"/>
      <c r="H45" s="229"/>
    </row>
    <row r="46" spans="1:8">
      <c r="A46" s="190"/>
      <c r="B46" s="287" t="s">
        <v>328</v>
      </c>
      <c r="C46" s="286">
        <f>[2]ÁREAS!$K$34</f>
        <v>17.62</v>
      </c>
      <c r="D46" s="187"/>
      <c r="E46" s="168" t="s">
        <v>199</v>
      </c>
      <c r="G46" s="174"/>
      <c r="H46" s="229"/>
    </row>
    <row r="47" spans="1:8">
      <c r="A47" s="190"/>
      <c r="B47" s="287" t="s">
        <v>329</v>
      </c>
      <c r="C47" s="286">
        <v>71.510000000000005</v>
      </c>
      <c r="D47" s="187"/>
      <c r="E47" s="168" t="s">
        <v>199</v>
      </c>
      <c r="F47" s="174"/>
      <c r="H47" s="51"/>
    </row>
    <row r="48" spans="1:8">
      <c r="A48" s="190"/>
      <c r="B48" s="287" t="s">
        <v>331</v>
      </c>
      <c r="C48" s="286"/>
      <c r="D48" s="187"/>
      <c r="E48" s="168" t="s">
        <v>199</v>
      </c>
      <c r="F48" s="174"/>
      <c r="H48" s="51"/>
    </row>
    <row r="49" spans="1:8">
      <c r="A49" s="190"/>
      <c r="B49" s="287" t="s">
        <v>332</v>
      </c>
      <c r="C49" s="286"/>
      <c r="D49" s="187"/>
      <c r="E49" s="168" t="s">
        <v>199</v>
      </c>
      <c r="F49" s="174"/>
      <c r="H49" s="51"/>
    </row>
    <row r="50" spans="1:8">
      <c r="A50" s="190"/>
      <c r="B50" s="216" t="s">
        <v>9</v>
      </c>
      <c r="C50" s="350">
        <f>SUM(C24:C49)+SUM(D24:D49)</f>
        <v>3510.3132999999998</v>
      </c>
      <c r="D50" s="350"/>
      <c r="E50" s="217" t="s">
        <v>199</v>
      </c>
      <c r="F50" s="174"/>
      <c r="H50" s="51"/>
    </row>
    <row r="51" spans="1:8">
      <c r="A51" s="190"/>
      <c r="B51" s="202"/>
      <c r="C51" s="200"/>
      <c r="D51" s="201"/>
      <c r="E51" s="140"/>
      <c r="H51" s="51"/>
    </row>
    <row r="52" spans="1:8" ht="15.75">
      <c r="A52" s="160"/>
      <c r="B52" s="158"/>
      <c r="C52" s="159"/>
      <c r="D52" s="42"/>
      <c r="E52" s="42"/>
      <c r="F52" s="42"/>
      <c r="G52" s="42"/>
      <c r="H52" s="51"/>
    </row>
    <row r="53" spans="1:8" ht="15.75">
      <c r="A53" s="45"/>
      <c r="B53" s="124"/>
      <c r="C53" s="124"/>
      <c r="D53" s="124"/>
      <c r="E53" s="42"/>
      <c r="F53" s="42"/>
      <c r="G53" s="35"/>
      <c r="H53" s="54"/>
    </row>
    <row r="54" spans="1:8" ht="15.75">
      <c r="A54" s="45"/>
      <c r="B54" s="124"/>
      <c r="C54" s="124"/>
      <c r="D54" s="124"/>
      <c r="E54" s="42"/>
      <c r="F54" s="42"/>
      <c r="G54" s="35"/>
      <c r="H54" s="54"/>
    </row>
    <row r="55" spans="1:8" ht="15.75">
      <c r="A55" s="45"/>
      <c r="D55" s="124"/>
      <c r="E55" s="42"/>
      <c r="F55" s="42"/>
      <c r="G55" s="35"/>
      <c r="H55" s="54"/>
    </row>
    <row r="56" spans="1:8" ht="15.75">
      <c r="A56" s="45"/>
      <c r="B56" s="124"/>
      <c r="C56" s="124"/>
      <c r="D56" s="124"/>
      <c r="E56" s="42"/>
      <c r="F56" s="42"/>
      <c r="G56" s="35"/>
      <c r="H56" s="54"/>
    </row>
    <row r="57" spans="1:8" ht="15.75">
      <c r="A57" s="45"/>
      <c r="B57" s="124"/>
      <c r="C57" s="124"/>
      <c r="D57" s="124"/>
      <c r="E57" s="42"/>
      <c r="F57" s="42"/>
      <c r="G57" s="35"/>
      <c r="H57" s="54"/>
    </row>
    <row r="58" spans="1:8" ht="15.75">
      <c r="A58" s="45"/>
      <c r="B58" s="124"/>
      <c r="C58" s="124"/>
      <c r="D58" s="124"/>
      <c r="E58" s="42"/>
      <c r="F58" s="42"/>
      <c r="G58" s="35"/>
      <c r="H58" s="54"/>
    </row>
    <row r="59" spans="1:8" ht="15.75">
      <c r="A59" s="45"/>
      <c r="B59" s="124"/>
      <c r="C59" s="124"/>
      <c r="D59" s="124"/>
      <c r="E59" s="42"/>
      <c r="F59" s="42"/>
      <c r="G59" s="35"/>
      <c r="H59" s="54"/>
    </row>
    <row r="60" spans="1:8" ht="15.75">
      <c r="A60" s="45"/>
      <c r="B60" s="124"/>
      <c r="C60" s="124"/>
      <c r="D60" s="124"/>
      <c r="E60" s="42"/>
      <c r="F60" s="42"/>
      <c r="G60" s="35"/>
      <c r="H60" s="54"/>
    </row>
    <row r="61" spans="1:8" ht="15.75">
      <c r="A61" s="81" t="s">
        <v>122</v>
      </c>
      <c r="B61" s="82"/>
      <c r="C61" s="83"/>
      <c r="D61" s="84"/>
      <c r="E61" s="85"/>
      <c r="F61" s="83"/>
      <c r="G61" s="83"/>
      <c r="H61" s="86"/>
    </row>
    <row r="62" spans="1:8" ht="15" customHeight="1">
      <c r="A62" s="328" t="s">
        <v>192</v>
      </c>
      <c r="B62" s="329"/>
      <c r="C62" s="329"/>
      <c r="D62" s="329"/>
      <c r="E62" s="329"/>
      <c r="F62" s="329"/>
      <c r="G62" s="329"/>
      <c r="H62" s="330"/>
    </row>
    <row r="63" spans="1:8" ht="15.75">
      <c r="A63" s="56"/>
      <c r="B63" s="40"/>
      <c r="C63" s="162"/>
      <c r="D63" s="162"/>
      <c r="E63" s="162"/>
      <c r="F63" s="58"/>
      <c r="G63" s="59"/>
      <c r="H63" s="60"/>
    </row>
    <row r="64" spans="1:8">
      <c r="A64" s="34"/>
      <c r="B64" s="36"/>
      <c r="C64" s="163"/>
      <c r="D64" s="38"/>
      <c r="E64" s="39"/>
      <c r="F64" s="163"/>
      <c r="G64" s="163"/>
      <c r="H64" s="163"/>
    </row>
  </sheetData>
  <mergeCells count="12">
    <mergeCell ref="C9:E9"/>
    <mergeCell ref="C10:D10"/>
    <mergeCell ref="A62:H62"/>
    <mergeCell ref="A2:H2"/>
    <mergeCell ref="A3:H3"/>
    <mergeCell ref="A4:H4"/>
    <mergeCell ref="B6:H6"/>
    <mergeCell ref="B7:H7"/>
    <mergeCell ref="B8:F8"/>
    <mergeCell ref="B21:D21"/>
    <mergeCell ref="B22:D22"/>
    <mergeCell ref="C50:D50"/>
  </mergeCells>
  <phoneticPr fontId="54" type="noConversion"/>
  <pageMargins left="0.51181102362204722" right="0.51181102362204722" top="0.78740157480314965" bottom="0.78740157480314965" header="0.31496062992125984" footer="0.31496062992125984"/>
  <pageSetup paperSize="9" scale="80" orientation="portrait" r:id="rId1"/>
  <drawing r:id="rId2"/>
</worksheet>
</file>

<file path=xl/worksheets/sheet19.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411" t="s">
        <v>49</v>
      </c>
      <c r="C1" s="411"/>
      <c r="D1" s="411"/>
      <c r="E1" s="411"/>
    </row>
    <row r="2" spans="1:5" s="29" customFormat="1" ht="17.45" customHeight="1">
      <c r="A2" s="28"/>
      <c r="B2" s="415" t="s">
        <v>6</v>
      </c>
      <c r="C2" s="415"/>
      <c r="D2" s="415"/>
      <c r="E2" s="415"/>
    </row>
    <row r="3" spans="1:5" s="29" customFormat="1" ht="17.45" customHeight="1">
      <c r="A3" s="28"/>
      <c r="B3" s="411" t="s">
        <v>7</v>
      </c>
      <c r="C3" s="411"/>
      <c r="D3" s="411"/>
      <c r="E3" s="411"/>
    </row>
    <row r="4" spans="1:5" s="6" customFormat="1" ht="17.45" customHeight="1">
      <c r="A4" s="24"/>
      <c r="B4" s="412" t="s">
        <v>0</v>
      </c>
      <c r="C4" s="412"/>
      <c r="D4" s="412"/>
      <c r="E4" s="412"/>
    </row>
    <row r="5" spans="1:5" s="6" customFormat="1">
      <c r="A5" s="24"/>
      <c r="B5" s="3"/>
      <c r="C5" s="4"/>
      <c r="D5" s="5"/>
      <c r="E5" s="5"/>
    </row>
    <row r="6" spans="1:5" s="6" customFormat="1" ht="35.450000000000003" customHeight="1">
      <c r="A6" s="25" t="s">
        <v>1</v>
      </c>
      <c r="B6" s="414" t="e">
        <f>#REF!</f>
        <v>#REF!</v>
      </c>
      <c r="C6" s="414"/>
      <c r="D6" s="414"/>
      <c r="E6" s="414"/>
    </row>
    <row r="7" spans="1:5" s="6" customFormat="1" ht="27.6" customHeight="1">
      <c r="A7" s="24" t="s">
        <v>2</v>
      </c>
      <c r="B7" s="414" t="e">
        <f>#REF!</f>
        <v>#REF!</v>
      </c>
      <c r="C7" s="414"/>
      <c r="D7" s="413" t="s">
        <v>48</v>
      </c>
      <c r="E7" s="413"/>
    </row>
    <row r="8" spans="1:5" s="6" customFormat="1">
      <c r="A8" s="24"/>
      <c r="B8" s="3"/>
      <c r="C8" s="4"/>
      <c r="D8" s="5"/>
      <c r="E8" s="5"/>
    </row>
    <row r="9" spans="1:5" s="6" customFormat="1" ht="12.75" customHeight="1">
      <c r="A9" s="405" t="s">
        <v>54</v>
      </c>
      <c r="B9" s="405"/>
      <c r="C9" s="405"/>
      <c r="D9" s="405"/>
      <c r="E9" s="405"/>
    </row>
    <row r="10" spans="1:5" s="6" customFormat="1" ht="13.5" customHeight="1">
      <c r="A10" s="405"/>
      <c r="B10" s="405"/>
      <c r="C10" s="405"/>
      <c r="D10" s="405"/>
      <c r="E10" s="405"/>
    </row>
    <row r="11" spans="1:5">
      <c r="A11" s="22"/>
      <c r="B11" s="21"/>
      <c r="C11" s="22"/>
      <c r="D11" s="21"/>
      <c r="E11" s="21"/>
    </row>
    <row r="12" spans="1:5">
      <c r="A12" s="17" t="s">
        <v>12</v>
      </c>
      <c r="B12" s="407" t="s">
        <v>13</v>
      </c>
      <c r="C12" s="407"/>
      <c r="D12" s="407"/>
      <c r="E12" s="18">
        <f>SUM(E13:E16)</f>
        <v>3.4000000000000002E-2</v>
      </c>
    </row>
    <row r="13" spans="1:5">
      <c r="A13" s="19" t="s">
        <v>14</v>
      </c>
      <c r="B13" s="408" t="s">
        <v>15</v>
      </c>
      <c r="C13" s="408"/>
      <c r="D13" s="408"/>
      <c r="E13" s="20">
        <v>1.4999999999999999E-2</v>
      </c>
    </row>
    <row r="14" spans="1:5">
      <c r="A14" s="19" t="s">
        <v>16</v>
      </c>
      <c r="B14" s="408" t="s">
        <v>46</v>
      </c>
      <c r="C14" s="408"/>
      <c r="D14" s="408"/>
      <c r="E14" s="20">
        <v>7.0000000000000001E-3</v>
      </c>
    </row>
    <row r="15" spans="1:5">
      <c r="A15" s="19" t="s">
        <v>17</v>
      </c>
      <c r="B15" s="408" t="s">
        <v>18</v>
      </c>
      <c r="C15" s="408"/>
      <c r="D15" s="408"/>
      <c r="E15" s="20">
        <v>8.5000000000000006E-3</v>
      </c>
    </row>
    <row r="16" spans="1:5" ht="16.5" customHeight="1">
      <c r="A16" s="19" t="s">
        <v>19</v>
      </c>
      <c r="B16" s="408" t="s">
        <v>47</v>
      </c>
      <c r="C16" s="408"/>
      <c r="D16" s="408"/>
      <c r="E16" s="20">
        <v>3.5000000000000001E-3</v>
      </c>
    </row>
    <row r="17" spans="1:5">
      <c r="A17" s="19"/>
      <c r="B17" s="408"/>
      <c r="C17" s="408"/>
      <c r="D17" s="408"/>
      <c r="E17" s="16"/>
    </row>
    <row r="18" spans="1:5">
      <c r="A18" s="17" t="s">
        <v>20</v>
      </c>
      <c r="B18" s="407" t="s">
        <v>21</v>
      </c>
      <c r="C18" s="407"/>
      <c r="D18" s="407"/>
      <c r="E18" s="18">
        <f>SUM(E19:E23)</f>
        <v>6.6500000000000004E-2</v>
      </c>
    </row>
    <row r="19" spans="1:5">
      <c r="A19" s="19" t="s">
        <v>22</v>
      </c>
      <c r="B19" s="408" t="s">
        <v>23</v>
      </c>
      <c r="C19" s="408"/>
      <c r="D19" s="408"/>
      <c r="E19" s="20">
        <v>6.4999999999999997E-3</v>
      </c>
    </row>
    <row r="20" spans="1:5">
      <c r="A20" s="19" t="s">
        <v>24</v>
      </c>
      <c r="B20" s="408" t="s">
        <v>25</v>
      </c>
      <c r="C20" s="408"/>
      <c r="D20" s="408"/>
      <c r="E20" s="20">
        <v>0.03</v>
      </c>
    </row>
    <row r="21" spans="1:5">
      <c r="A21" s="19" t="s">
        <v>26</v>
      </c>
      <c r="B21" s="408" t="s">
        <v>27</v>
      </c>
      <c r="C21" s="408"/>
      <c r="D21" s="408"/>
      <c r="E21" s="20">
        <v>0</v>
      </c>
    </row>
    <row r="22" spans="1:5">
      <c r="A22" s="19" t="s">
        <v>28</v>
      </c>
      <c r="B22" s="26" t="s">
        <v>50</v>
      </c>
      <c r="C22" s="26"/>
      <c r="D22" s="26"/>
      <c r="E22" s="20">
        <v>0.03</v>
      </c>
    </row>
    <row r="23" spans="1:5">
      <c r="A23" s="19" t="s">
        <v>28</v>
      </c>
      <c r="B23" s="408" t="s">
        <v>29</v>
      </c>
      <c r="C23" s="408"/>
      <c r="D23" s="408"/>
      <c r="E23" s="20">
        <v>0</v>
      </c>
    </row>
    <row r="24" spans="1:5">
      <c r="A24" s="19"/>
      <c r="B24" s="408"/>
      <c r="C24" s="408"/>
      <c r="D24" s="408"/>
      <c r="E24" s="16"/>
    </row>
    <row r="25" spans="1:5">
      <c r="A25" s="17" t="s">
        <v>30</v>
      </c>
      <c r="B25" s="407" t="s">
        <v>31</v>
      </c>
      <c r="C25" s="407"/>
      <c r="D25" s="407"/>
      <c r="E25" s="18">
        <f>SUM(E26:E26)</f>
        <v>3.5000000000000003E-2</v>
      </c>
    </row>
    <row r="26" spans="1:5">
      <c r="A26" s="19" t="s">
        <v>32</v>
      </c>
      <c r="B26" s="408" t="s">
        <v>33</v>
      </c>
      <c r="C26" s="408"/>
      <c r="D26" s="408"/>
      <c r="E26" s="20">
        <v>3.5000000000000003E-2</v>
      </c>
    </row>
    <row r="27" spans="1:5">
      <c r="A27" s="19"/>
      <c r="B27" s="408"/>
      <c r="C27" s="408"/>
      <c r="D27" s="408"/>
      <c r="E27" s="19"/>
    </row>
    <row r="28" spans="1:5">
      <c r="A28" s="17" t="s">
        <v>34</v>
      </c>
      <c r="B28" s="407" t="s">
        <v>35</v>
      </c>
      <c r="C28" s="407"/>
      <c r="D28" s="407"/>
      <c r="E28" s="18">
        <f>(((1+E13+E14+E16)*(1+E15)*(1+E26))/(1-E18))-1</f>
        <v>0.14666774102838764</v>
      </c>
    </row>
    <row r="29" spans="1:5">
      <c r="A29" s="9"/>
      <c r="B29" s="7"/>
      <c r="C29" s="9"/>
      <c r="D29" s="7"/>
      <c r="E29" s="7"/>
    </row>
    <row r="30" spans="1:5" ht="38.25" customHeight="1">
      <c r="A30" s="406" t="s">
        <v>36</v>
      </c>
      <c r="B30" s="406"/>
      <c r="C30" s="406"/>
      <c r="D30" s="406"/>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409"/>
      <c r="B44" s="409"/>
      <c r="C44" s="409"/>
      <c r="D44" s="409"/>
      <c r="E44" s="409"/>
    </row>
    <row r="45" spans="1:5">
      <c r="A45" s="30"/>
      <c r="B45" s="23"/>
      <c r="C45" s="23"/>
      <c r="D45" s="23"/>
      <c r="E45" s="23"/>
    </row>
    <row r="46" spans="1:5">
      <c r="A46" s="410" t="s">
        <v>51</v>
      </c>
      <c r="B46" s="410"/>
      <c r="C46" s="410"/>
      <c r="D46" s="410"/>
      <c r="E46" s="410"/>
    </row>
    <row r="47" spans="1:5">
      <c r="A47" s="410" t="s">
        <v>52</v>
      </c>
      <c r="B47" s="410"/>
      <c r="C47" s="410"/>
      <c r="D47" s="410"/>
      <c r="E47" s="410"/>
    </row>
    <row r="48" spans="1:5">
      <c r="A48" s="410" t="s">
        <v>53</v>
      </c>
      <c r="B48" s="410"/>
      <c r="C48" s="410"/>
      <c r="D48" s="410"/>
      <c r="E48" s="410"/>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7"/>
  <sheetViews>
    <sheetView tabSelected="1" workbookViewId="0">
      <selection activeCell="J35" sqref="J35"/>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326</v>
      </c>
      <c r="B4" s="339"/>
      <c r="C4" s="339"/>
      <c r="D4" s="339"/>
      <c r="E4" s="339"/>
      <c r="F4" s="339"/>
      <c r="G4" s="339"/>
      <c r="H4" s="340"/>
    </row>
    <row r="5" spans="1:8" ht="6.75" customHeight="1">
      <c r="A5" s="41"/>
      <c r="B5" s="42"/>
      <c r="C5" s="43"/>
      <c r="D5" s="43"/>
      <c r="E5" s="33"/>
      <c r="F5" s="43"/>
      <c r="G5" s="43"/>
      <c r="H5" s="44"/>
    </row>
    <row r="6" spans="1:8">
      <c r="A6" s="67">
        <v>1</v>
      </c>
      <c r="B6" s="341" t="s">
        <v>123</v>
      </c>
      <c r="C6" s="341"/>
      <c r="D6" s="341"/>
      <c r="E6" s="341"/>
      <c r="F6" s="341"/>
      <c r="G6" s="341"/>
      <c r="H6" s="342"/>
    </row>
    <row r="7" spans="1:8" ht="32.25" customHeight="1">
      <c r="A7" s="68">
        <v>102</v>
      </c>
      <c r="B7" s="343" t="s">
        <v>57</v>
      </c>
      <c r="C7" s="343"/>
      <c r="D7" s="343"/>
      <c r="E7" s="343"/>
      <c r="F7" s="343"/>
      <c r="G7" s="343"/>
      <c r="H7" s="344"/>
    </row>
    <row r="8" spans="1:8" ht="15.75" customHeight="1">
      <c r="A8" s="69"/>
      <c r="B8" s="345"/>
      <c r="C8" s="346"/>
      <c r="D8" s="346"/>
      <c r="E8" s="346"/>
      <c r="F8" s="346"/>
      <c r="G8" s="70" t="s">
        <v>124</v>
      </c>
      <c r="H8" s="71" t="s">
        <v>125</v>
      </c>
    </row>
    <row r="9" spans="1:8" ht="5.25" customHeight="1">
      <c r="A9" s="45"/>
      <c r="B9" s="46"/>
      <c r="C9" s="331"/>
      <c r="D9" s="331"/>
      <c r="E9" s="331"/>
      <c r="F9" s="47"/>
      <c r="G9" s="61"/>
      <c r="H9" s="48"/>
    </row>
    <row r="10" spans="1:8" ht="15.75">
      <c r="A10" s="49" t="s">
        <v>113</v>
      </c>
      <c r="B10" s="46"/>
      <c r="C10" s="61" t="s">
        <v>126</v>
      </c>
      <c r="D10" s="61"/>
      <c r="E10" s="61"/>
      <c r="F10" s="47"/>
      <c r="G10" s="61"/>
      <c r="H10" s="48"/>
    </row>
    <row r="11" spans="1:8" ht="15.75">
      <c r="A11" s="45"/>
      <c r="B11" s="73" t="s">
        <v>114</v>
      </c>
      <c r="C11" s="73"/>
      <c r="D11" s="73"/>
      <c r="E11" s="74" t="s">
        <v>115</v>
      </c>
      <c r="F11" s="74" t="s">
        <v>116</v>
      </c>
      <c r="G11" s="74" t="s">
        <v>9</v>
      </c>
      <c r="H11" s="48"/>
    </row>
    <row r="12" spans="1:8">
      <c r="A12" s="72"/>
      <c r="B12" s="75" t="s">
        <v>127</v>
      </c>
      <c r="C12" s="76"/>
      <c r="D12" s="77"/>
      <c r="E12" s="77"/>
      <c r="F12" s="78"/>
      <c r="G12" s="78">
        <f>G32</f>
        <v>277.09750000000076</v>
      </c>
      <c r="H12" s="48"/>
    </row>
    <row r="13" spans="1:8" ht="15.75">
      <c r="A13" s="45"/>
      <c r="B13" s="87" t="s">
        <v>9</v>
      </c>
      <c r="C13" s="88"/>
      <c r="D13" s="88"/>
      <c r="E13" s="88"/>
      <c r="F13" s="88"/>
      <c r="G13" s="89">
        <f>SUM(G12:G12)</f>
        <v>277.09750000000076</v>
      </c>
      <c r="H13" s="48"/>
    </row>
    <row r="14" spans="1:8" ht="3" customHeight="1">
      <c r="A14" s="45"/>
      <c r="B14" s="42"/>
      <c r="C14" s="42"/>
      <c r="D14" s="42"/>
      <c r="E14" s="42"/>
      <c r="F14" s="42"/>
      <c r="G14" s="42"/>
      <c r="H14" s="48"/>
    </row>
    <row r="15" spans="1:8" ht="15.75">
      <c r="A15" s="50"/>
      <c r="B15" s="79" t="s">
        <v>117</v>
      </c>
      <c r="C15" s="80">
        <v>4300</v>
      </c>
      <c r="D15" s="43"/>
      <c r="E15" s="43"/>
      <c r="F15" s="42"/>
      <c r="G15" s="218"/>
      <c r="H15" s="51"/>
    </row>
    <row r="16" spans="1:8" ht="15.75">
      <c r="A16" s="52"/>
      <c r="B16" s="79" t="s">
        <v>118</v>
      </c>
      <c r="C16" s="80">
        <f>3351.7133+C19</f>
        <v>3628.8108000000007</v>
      </c>
      <c r="D16" s="42"/>
      <c r="E16" s="42"/>
      <c r="F16" s="42"/>
      <c r="G16" s="42"/>
      <c r="H16" s="51"/>
    </row>
    <row r="17" spans="1:10" ht="15.75">
      <c r="A17" s="52"/>
      <c r="B17" s="79" t="s">
        <v>119</v>
      </c>
      <c r="C17" s="80">
        <f>C15-C16</f>
        <v>671.18919999999935</v>
      </c>
      <c r="D17" s="42"/>
      <c r="E17" s="42"/>
      <c r="F17" s="42"/>
      <c r="G17" s="42"/>
      <c r="H17" s="51"/>
    </row>
    <row r="18" spans="1:10" ht="15.75">
      <c r="A18" s="63"/>
      <c r="B18" s="79" t="s">
        <v>120</v>
      </c>
      <c r="C18" s="80"/>
      <c r="D18" s="42"/>
      <c r="E18" s="42"/>
      <c r="F18" s="42"/>
      <c r="G18" s="42"/>
      <c r="H18" s="51"/>
    </row>
    <row r="19" spans="1:10" ht="15.75">
      <c r="A19" s="63"/>
      <c r="B19" s="79" t="s">
        <v>121</v>
      </c>
      <c r="C19" s="80">
        <f>G13</f>
        <v>277.09750000000076</v>
      </c>
      <c r="D19" s="42"/>
      <c r="E19" s="42"/>
      <c r="F19" s="42"/>
      <c r="G19" s="42"/>
      <c r="H19" s="51"/>
    </row>
    <row r="20" spans="1:10" ht="6" customHeight="1">
      <c r="A20" s="63"/>
      <c r="H20" s="51"/>
    </row>
    <row r="21" spans="1:10">
      <c r="A21" s="347" t="s">
        <v>334</v>
      </c>
      <c r="B21" s="348"/>
      <c r="C21" s="349"/>
      <c r="H21" s="51"/>
    </row>
    <row r="22" spans="1:10">
      <c r="A22" s="347" t="s">
        <v>210</v>
      </c>
      <c r="B22" s="348"/>
      <c r="C22" s="349"/>
      <c r="H22" s="51"/>
    </row>
    <row r="23" spans="1:10">
      <c r="A23" s="165" t="s">
        <v>201</v>
      </c>
      <c r="B23" s="166" t="s">
        <v>176</v>
      </c>
      <c r="C23" s="166" t="s">
        <v>262</v>
      </c>
      <c r="D23" s="165" t="s">
        <v>202</v>
      </c>
      <c r="E23" s="214" t="s">
        <v>102</v>
      </c>
      <c r="F23" s="167" t="s">
        <v>212</v>
      </c>
      <c r="G23" s="168" t="s">
        <v>213</v>
      </c>
      <c r="H23" s="51"/>
    </row>
    <row r="24" spans="1:10">
      <c r="A24" s="192" t="s">
        <v>203</v>
      </c>
      <c r="B24" s="187">
        <v>91.417500000000004</v>
      </c>
      <c r="C24" s="187">
        <v>12.31</v>
      </c>
      <c r="D24" s="214" t="s">
        <v>199</v>
      </c>
      <c r="E24" s="173">
        <v>44501</v>
      </c>
      <c r="F24" s="167">
        <v>1074.92</v>
      </c>
      <c r="G24" s="167"/>
      <c r="H24" s="51"/>
      <c r="J24" t="s">
        <v>302</v>
      </c>
    </row>
    <row r="25" spans="1:10">
      <c r="A25" s="192" t="s">
        <v>204</v>
      </c>
      <c r="B25" s="187">
        <v>170.01200000000003</v>
      </c>
      <c r="C25" s="187">
        <v>22.98</v>
      </c>
      <c r="D25" s="214" t="s">
        <v>199</v>
      </c>
      <c r="E25" s="173">
        <v>44531</v>
      </c>
      <c r="F25" s="178">
        <v>1247.6699999999998</v>
      </c>
      <c r="G25" s="167">
        <f t="shared" ref="G25:G30" si="0">F25-F24</f>
        <v>172.74999999999977</v>
      </c>
      <c r="H25" s="51"/>
    </row>
    <row r="26" spans="1:10">
      <c r="A26" s="192" t="s">
        <v>205</v>
      </c>
      <c r="B26" s="187">
        <v>133.50800000000001</v>
      </c>
      <c r="C26" s="187">
        <v>14.22</v>
      </c>
      <c r="D26" s="214" t="s">
        <v>199</v>
      </c>
      <c r="E26" s="227">
        <v>44562</v>
      </c>
      <c r="F26" s="228">
        <v>1890.2673</v>
      </c>
      <c r="G26" s="228">
        <f t="shared" si="0"/>
        <v>642.59730000000013</v>
      </c>
      <c r="H26" s="51"/>
    </row>
    <row r="27" spans="1:10">
      <c r="A27" s="192" t="s">
        <v>206</v>
      </c>
      <c r="B27" s="187">
        <v>538.995</v>
      </c>
      <c r="C27" s="187">
        <v>66.98</v>
      </c>
      <c r="D27" s="214" t="s">
        <v>199</v>
      </c>
      <c r="E27" s="173">
        <v>44593</v>
      </c>
      <c r="F27" s="178">
        <v>2242.8572999999997</v>
      </c>
      <c r="G27" s="178">
        <f t="shared" si="0"/>
        <v>352.58999999999969</v>
      </c>
      <c r="H27" s="51"/>
    </row>
    <row r="28" spans="1:10">
      <c r="A28" s="192" t="s">
        <v>207</v>
      </c>
      <c r="B28" s="187">
        <v>133.50800000000001</v>
      </c>
      <c r="C28" s="187">
        <v>15.29</v>
      </c>
      <c r="D28" s="214" t="s">
        <v>199</v>
      </c>
      <c r="E28" s="173">
        <v>44621</v>
      </c>
      <c r="F28" s="178">
        <v>2676.3672999999999</v>
      </c>
      <c r="G28" s="178">
        <f t="shared" si="0"/>
        <v>433.51000000000022</v>
      </c>
      <c r="H28" s="51"/>
    </row>
    <row r="29" spans="1:10">
      <c r="A29" s="192" t="s">
        <v>208</v>
      </c>
      <c r="B29" s="187">
        <v>170.01200000000003</v>
      </c>
      <c r="C29" s="187">
        <v>15.49</v>
      </c>
      <c r="D29" s="168" t="s">
        <v>199</v>
      </c>
      <c r="E29" s="173">
        <v>44652</v>
      </c>
      <c r="F29" s="178">
        <v>3100.7832999999996</v>
      </c>
      <c r="G29" s="178">
        <f t="shared" si="0"/>
        <v>424.41599999999971</v>
      </c>
      <c r="H29" s="51"/>
    </row>
    <row r="30" spans="1:10">
      <c r="A30" s="192" t="s">
        <v>211</v>
      </c>
      <c r="B30" s="187">
        <v>91.417500000000004</v>
      </c>
      <c r="C30" s="187">
        <v>13.23</v>
      </c>
      <c r="D30" s="168" t="s">
        <v>199</v>
      </c>
      <c r="E30" s="173">
        <v>44682</v>
      </c>
      <c r="F30" s="178">
        <v>3338.1133</v>
      </c>
      <c r="G30" s="178">
        <f t="shared" si="0"/>
        <v>237.33000000000038</v>
      </c>
      <c r="H30" s="51"/>
    </row>
    <row r="31" spans="1:10">
      <c r="A31" s="192" t="s">
        <v>220</v>
      </c>
      <c r="B31" s="187">
        <v>150.52000000000001</v>
      </c>
      <c r="C31" s="187">
        <v>26.5</v>
      </c>
      <c r="D31" s="168" t="s">
        <v>199</v>
      </c>
      <c r="E31" s="173">
        <v>44713</v>
      </c>
      <c r="F31" s="178">
        <v>3351.7132999999994</v>
      </c>
      <c r="G31" s="178">
        <f>F31-F30</f>
        <v>13.599999999999454</v>
      </c>
      <c r="H31" s="51"/>
    </row>
    <row r="32" spans="1:10">
      <c r="A32" s="192" t="s">
        <v>221</v>
      </c>
      <c r="B32" s="187">
        <v>73.378500000000003</v>
      </c>
      <c r="C32" s="187">
        <v>6.54</v>
      </c>
      <c r="D32" s="168" t="s">
        <v>199</v>
      </c>
      <c r="E32" s="173">
        <v>44774</v>
      </c>
      <c r="F32" s="178">
        <v>3628.8108000000002</v>
      </c>
      <c r="G32" s="178">
        <f>F32-F31</f>
        <v>277.09750000000076</v>
      </c>
      <c r="H32" s="51"/>
    </row>
    <row r="33" spans="1:8">
      <c r="A33" s="192" t="s">
        <v>222</v>
      </c>
      <c r="B33" s="187">
        <v>45.49</v>
      </c>
      <c r="C33" s="187">
        <v>14.342999999999998</v>
      </c>
      <c r="D33" s="168" t="s">
        <v>199</v>
      </c>
      <c r="F33" t="s">
        <v>327</v>
      </c>
      <c r="H33" s="51"/>
    </row>
    <row r="34" spans="1:8">
      <c r="A34" s="192" t="s">
        <v>223</v>
      </c>
      <c r="B34" s="187">
        <v>292.00880000000001</v>
      </c>
      <c r="C34" s="187">
        <v>23.74</v>
      </c>
      <c r="D34" s="168" t="s">
        <v>199</v>
      </c>
      <c r="H34" s="51"/>
    </row>
    <row r="35" spans="1:8">
      <c r="A35" s="192" t="s">
        <v>224</v>
      </c>
      <c r="B35" s="187">
        <v>158.72</v>
      </c>
      <c r="C35" s="187">
        <v>5.33</v>
      </c>
      <c r="D35" s="168" t="s">
        <v>199</v>
      </c>
      <c r="H35" s="51"/>
    </row>
    <row r="36" spans="1:8">
      <c r="A36" s="192" t="s">
        <v>248</v>
      </c>
      <c r="B36" s="187">
        <v>77.38</v>
      </c>
      <c r="C36" s="187">
        <v>2.5299999999999998</v>
      </c>
      <c r="D36" s="168" t="s">
        <v>199</v>
      </c>
      <c r="H36" s="51"/>
    </row>
    <row r="37" spans="1:8">
      <c r="A37" s="192" t="s">
        <v>249</v>
      </c>
      <c r="B37" s="187">
        <v>20.16</v>
      </c>
      <c r="C37" s="187">
        <v>14.342999999999998</v>
      </c>
      <c r="D37" s="168" t="s">
        <v>199</v>
      </c>
      <c r="H37" s="51"/>
    </row>
    <row r="38" spans="1:8" ht="15.75">
      <c r="A38" s="192" t="s">
        <v>250</v>
      </c>
      <c r="B38" s="187">
        <v>288.44</v>
      </c>
      <c r="C38" s="187">
        <v>31.04</v>
      </c>
      <c r="D38" s="168" t="s">
        <v>199</v>
      </c>
      <c r="H38" s="54"/>
    </row>
    <row r="39" spans="1:8" ht="15.75">
      <c r="A39" s="239" t="s">
        <v>330</v>
      </c>
      <c r="B39" s="187">
        <v>138.51</v>
      </c>
      <c r="C39" s="187"/>
      <c r="D39" s="168" t="s">
        <v>199</v>
      </c>
      <c r="H39" s="54"/>
    </row>
    <row r="40" spans="1:8" ht="15.75">
      <c r="A40" s="239" t="s">
        <v>283</v>
      </c>
      <c r="B40" s="187">
        <v>26.95</v>
      </c>
      <c r="C40" s="187"/>
      <c r="D40" s="168" t="s">
        <v>199</v>
      </c>
      <c r="H40" s="54"/>
    </row>
    <row r="41" spans="1:8" ht="15.75">
      <c r="A41" s="239" t="s">
        <v>284</v>
      </c>
      <c r="B41" s="187">
        <v>70.260000000000005</v>
      </c>
      <c r="C41" s="187"/>
      <c r="D41" s="168" t="s">
        <v>199</v>
      </c>
      <c r="H41" s="54"/>
    </row>
    <row r="42" spans="1:8" ht="15" customHeight="1">
      <c r="A42" s="239" t="s">
        <v>285</v>
      </c>
      <c r="B42" s="187">
        <v>67.13</v>
      </c>
      <c r="C42" s="187"/>
      <c r="D42" s="168" t="s">
        <v>199</v>
      </c>
      <c r="H42" s="54"/>
    </row>
    <row r="43" spans="1:8" ht="15" customHeight="1">
      <c r="A43" s="239" t="s">
        <v>299</v>
      </c>
      <c r="B43" s="286">
        <v>275.46000000000004</v>
      </c>
      <c r="C43" s="187"/>
      <c r="D43" s="168" t="s">
        <v>199</v>
      </c>
      <c r="H43" s="54"/>
    </row>
    <row r="44" spans="1:8" ht="15" customHeight="1">
      <c r="A44" s="239" t="s">
        <v>305</v>
      </c>
      <c r="B44" s="286">
        <v>77.930000000000007</v>
      </c>
      <c r="C44" s="187"/>
      <c r="D44" s="168" t="s">
        <v>199</v>
      </c>
      <c r="H44" s="54"/>
    </row>
    <row r="45" spans="1:8" ht="15" customHeight="1">
      <c r="A45" s="239" t="s">
        <v>306</v>
      </c>
      <c r="B45" s="286">
        <v>45.11</v>
      </c>
      <c r="C45" s="187"/>
      <c r="D45" s="168" t="s">
        <v>199</v>
      </c>
      <c r="H45" s="54"/>
    </row>
    <row r="46" spans="1:8" ht="15" customHeight="1">
      <c r="A46" s="239" t="s">
        <v>328</v>
      </c>
      <c r="B46" s="286">
        <v>17.62</v>
      </c>
      <c r="C46" s="187"/>
      <c r="D46" s="168" t="s">
        <v>199</v>
      </c>
      <c r="H46" s="54"/>
    </row>
    <row r="47" spans="1:8" ht="15" customHeight="1">
      <c r="A47" s="239" t="s">
        <v>329</v>
      </c>
      <c r="B47" s="286">
        <v>71.510000000000005</v>
      </c>
      <c r="C47" s="187"/>
      <c r="D47" s="168" t="s">
        <v>199</v>
      </c>
      <c r="H47" s="54"/>
    </row>
    <row r="48" spans="1:8" ht="15" customHeight="1">
      <c r="A48" s="239" t="s">
        <v>331</v>
      </c>
      <c r="B48" s="286">
        <v>97.5</v>
      </c>
      <c r="C48" s="187"/>
      <c r="D48" s="168" t="s">
        <v>199</v>
      </c>
      <c r="H48" s="54"/>
    </row>
    <row r="49" spans="1:8" ht="15" customHeight="1">
      <c r="A49" s="239" t="s">
        <v>332</v>
      </c>
      <c r="B49" s="286">
        <v>21.15</v>
      </c>
      <c r="C49" s="187"/>
      <c r="D49" s="168" t="s">
        <v>199</v>
      </c>
      <c r="H49" s="54"/>
    </row>
    <row r="50" spans="1:8" ht="15.75">
      <c r="A50" s="216" t="s">
        <v>9</v>
      </c>
      <c r="B50" s="350">
        <f>SUM(B24:B49)+SUM(C24:C49)</f>
        <v>3628.9632999999999</v>
      </c>
      <c r="C50" s="350"/>
      <c r="D50" s="217" t="s">
        <v>199</v>
      </c>
      <c r="H50" s="54"/>
    </row>
    <row r="51" spans="1:8" ht="15.75">
      <c r="A51" s="45"/>
      <c r="B51" s="62"/>
      <c r="C51" s="62"/>
      <c r="D51" s="62"/>
      <c r="E51" s="42"/>
      <c r="F51" s="42"/>
      <c r="G51" s="35"/>
      <c r="H51" s="54"/>
    </row>
    <row r="52" spans="1:8" ht="15.75">
      <c r="A52" s="45"/>
      <c r="B52" s="62"/>
      <c r="C52" s="62"/>
      <c r="D52" s="62"/>
      <c r="E52" s="42"/>
      <c r="F52" s="42"/>
      <c r="G52" s="35"/>
      <c r="H52" s="54"/>
    </row>
    <row r="53" spans="1:8" ht="15.75">
      <c r="A53" s="45"/>
      <c r="B53" s="215"/>
      <c r="C53" s="215"/>
      <c r="D53" s="215"/>
      <c r="E53" s="42"/>
      <c r="F53" s="42"/>
      <c r="G53" s="35"/>
      <c r="H53" s="54"/>
    </row>
    <row r="54" spans="1:8" ht="15.75">
      <c r="A54" s="45"/>
      <c r="B54" s="215"/>
      <c r="C54" s="215"/>
      <c r="D54" s="215"/>
      <c r="E54" s="42"/>
      <c r="F54" s="42"/>
      <c r="G54" s="35"/>
      <c r="H54" s="54"/>
    </row>
    <row r="55" spans="1:8" ht="15.75">
      <c r="A55" s="45"/>
      <c r="B55" s="62"/>
      <c r="C55" s="62"/>
      <c r="D55" s="62"/>
      <c r="E55" s="42"/>
      <c r="F55" s="42"/>
      <c r="G55" s="35"/>
      <c r="H55" s="54"/>
    </row>
    <row r="56" spans="1:8" ht="15.75">
      <c r="A56" s="45"/>
      <c r="D56" s="62"/>
      <c r="E56" s="42"/>
      <c r="F56" s="42"/>
      <c r="G56" s="35"/>
      <c r="H56" s="54"/>
    </row>
    <row r="57" spans="1:8" ht="15.75">
      <c r="A57" s="45"/>
      <c r="B57" s="62"/>
      <c r="C57" s="62"/>
      <c r="D57" s="62"/>
      <c r="E57" s="42"/>
      <c r="F57" s="42"/>
      <c r="G57" s="35"/>
      <c r="H57" s="54"/>
    </row>
    <row r="58" spans="1:8" ht="15.75">
      <c r="A58" s="45"/>
      <c r="B58" s="62"/>
      <c r="C58" s="62"/>
      <c r="D58" s="62"/>
      <c r="E58" s="42"/>
      <c r="F58" s="42"/>
      <c r="G58" s="35"/>
      <c r="H58" s="54"/>
    </row>
    <row r="59" spans="1:8" ht="15.75">
      <c r="A59" s="45"/>
      <c r="B59" s="62"/>
      <c r="C59" s="62"/>
      <c r="D59" s="62"/>
      <c r="E59" s="42"/>
      <c r="F59" s="42"/>
      <c r="G59" s="35"/>
      <c r="H59" s="54"/>
    </row>
    <row r="60" spans="1:8" ht="15.75">
      <c r="A60" s="45"/>
      <c r="B60" s="62"/>
      <c r="C60" s="62"/>
      <c r="D60" s="62"/>
      <c r="E60" s="42"/>
      <c r="F60" s="42"/>
      <c r="G60" s="35"/>
      <c r="H60" s="54"/>
    </row>
    <row r="61" spans="1:8" ht="15.75">
      <c r="A61" s="45"/>
      <c r="B61" s="62"/>
      <c r="C61" s="62"/>
      <c r="D61" s="62"/>
      <c r="E61" s="42"/>
      <c r="F61" s="42"/>
      <c r="G61" s="35"/>
      <c r="H61" s="54"/>
    </row>
    <row r="62" spans="1:8" ht="15.75">
      <c r="A62" s="45"/>
      <c r="B62" s="62"/>
      <c r="C62" s="62"/>
      <c r="D62" s="62"/>
      <c r="E62" s="42"/>
      <c r="F62" s="42"/>
      <c r="G62" s="35"/>
      <c r="H62" s="54"/>
    </row>
    <row r="63" spans="1:8" ht="15.75">
      <c r="A63" s="45"/>
      <c r="B63" s="46"/>
      <c r="C63" s="61"/>
      <c r="D63" s="61"/>
      <c r="E63" s="61"/>
      <c r="F63" s="47"/>
      <c r="G63" s="55"/>
      <c r="H63" s="48"/>
    </row>
    <row r="64" spans="1:8" ht="15.75">
      <c r="A64" s="81" t="s">
        <v>122</v>
      </c>
      <c r="B64" s="82"/>
      <c r="C64" s="83"/>
      <c r="D64" s="84"/>
      <c r="E64" s="85"/>
      <c r="F64" s="83"/>
      <c r="G64" s="83"/>
      <c r="H64" s="86"/>
    </row>
    <row r="65" spans="1:8" ht="15" customHeight="1">
      <c r="A65" s="328" t="s">
        <v>147</v>
      </c>
      <c r="B65" s="329"/>
      <c r="C65" s="329"/>
      <c r="D65" s="329"/>
      <c r="E65" s="329"/>
      <c r="F65" s="329"/>
      <c r="G65" s="329"/>
      <c r="H65" s="330"/>
    </row>
    <row r="66" spans="1:8" ht="15.75">
      <c r="A66" s="56"/>
      <c r="B66" s="40"/>
      <c r="C66" s="57"/>
      <c r="D66" s="57"/>
      <c r="E66" s="57"/>
      <c r="F66" s="58"/>
      <c r="G66" s="59"/>
      <c r="H66" s="60"/>
    </row>
    <row r="67" spans="1:8">
      <c r="A67" s="34"/>
      <c r="B67" s="36"/>
      <c r="C67" s="37"/>
      <c r="D67" s="38"/>
      <c r="E67" s="39"/>
      <c r="F67" s="37"/>
      <c r="G67" s="37"/>
      <c r="H67" s="37"/>
    </row>
  </sheetData>
  <mergeCells count="11">
    <mergeCell ref="A65:H65"/>
    <mergeCell ref="C9:E9"/>
    <mergeCell ref="A2:H2"/>
    <mergeCell ref="A3:H3"/>
    <mergeCell ref="A4:H4"/>
    <mergeCell ref="B6:H6"/>
    <mergeCell ref="B7:H7"/>
    <mergeCell ref="B8:F8"/>
    <mergeCell ref="A21:C21"/>
    <mergeCell ref="A22:C22"/>
    <mergeCell ref="B50:C50"/>
  </mergeCells>
  <phoneticPr fontId="54" type="noConversion"/>
  <pageMargins left="0.51181102362204722" right="0.51181102362204722" top="0.78740157480314965" bottom="0.78740157480314965"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tabSelected="1" workbookViewId="0">
      <selection activeCell="J35" sqref="J35"/>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ht="6.75" customHeight="1">
      <c r="A5" s="41"/>
      <c r="B5" s="42"/>
      <c r="C5" s="43"/>
      <c r="D5" s="43"/>
      <c r="E5" s="33"/>
      <c r="F5" s="43"/>
      <c r="G5" s="43"/>
      <c r="H5" s="44"/>
    </row>
    <row r="6" spans="1:8">
      <c r="A6" s="67">
        <v>1</v>
      </c>
      <c r="B6" s="341" t="s">
        <v>123</v>
      </c>
      <c r="C6" s="341"/>
      <c r="D6" s="341"/>
      <c r="E6" s="341"/>
      <c r="F6" s="341"/>
      <c r="G6" s="341"/>
      <c r="H6" s="342"/>
    </row>
    <row r="7" spans="1:8" ht="32.25" customHeight="1">
      <c r="A7" s="68">
        <v>104</v>
      </c>
      <c r="B7" s="343" t="str">
        <f>'BM11'!B15</f>
        <v>DEMOLIÇÃO DE ALVENARIA DE BLOCO
FURADO, DE FORMA MANUAL, SEM REAPROVEITAMENTO</v>
      </c>
      <c r="C7" s="343"/>
      <c r="D7" s="343"/>
      <c r="E7" s="343"/>
      <c r="F7" s="343"/>
      <c r="G7" s="343"/>
      <c r="H7" s="344"/>
    </row>
    <row r="8" spans="1:8" ht="15.75" customHeight="1">
      <c r="A8" s="69"/>
      <c r="B8" s="345"/>
      <c r="C8" s="346"/>
      <c r="D8" s="346"/>
      <c r="E8" s="346"/>
      <c r="F8" s="346"/>
      <c r="G8" s="70" t="s">
        <v>124</v>
      </c>
      <c r="H8" s="71" t="s">
        <v>125</v>
      </c>
    </row>
    <row r="9" spans="1:8" ht="5.25" customHeight="1">
      <c r="A9" s="45"/>
      <c r="B9" s="46"/>
      <c r="C9" s="331"/>
      <c r="D9" s="331"/>
      <c r="E9" s="331"/>
      <c r="F9" s="47"/>
      <c r="G9" s="265"/>
      <c r="H9" s="48"/>
    </row>
    <row r="10" spans="1:8" ht="15.75">
      <c r="A10" s="49" t="s">
        <v>113</v>
      </c>
      <c r="B10" s="46"/>
      <c r="C10" s="265" t="s">
        <v>126</v>
      </c>
      <c r="D10" s="265"/>
      <c r="E10" s="265"/>
      <c r="F10" s="47"/>
      <c r="G10" s="265"/>
      <c r="H10" s="48"/>
    </row>
    <row r="11" spans="1:8" ht="15.75">
      <c r="A11" s="45"/>
      <c r="B11" s="73" t="s">
        <v>114</v>
      </c>
      <c r="C11" s="73"/>
      <c r="D11" s="73"/>
      <c r="E11" s="74" t="s">
        <v>115</v>
      </c>
      <c r="F11" s="74" t="s">
        <v>116</v>
      </c>
      <c r="G11" s="74" t="s">
        <v>9</v>
      </c>
      <c r="H11" s="48"/>
    </row>
    <row r="12" spans="1:8">
      <c r="A12" s="72"/>
      <c r="B12" s="75" t="s">
        <v>313</v>
      </c>
      <c r="C12" s="76"/>
      <c r="D12" s="77"/>
      <c r="E12" s="77"/>
      <c r="F12" s="78"/>
      <c r="G12" s="78"/>
      <c r="H12" s="48"/>
    </row>
    <row r="13" spans="1:8" ht="15.75">
      <c r="A13" s="45"/>
      <c r="B13" s="87" t="s">
        <v>9</v>
      </c>
      <c r="C13" s="88"/>
      <c r="D13" s="88"/>
      <c r="E13" s="88"/>
      <c r="F13" s="88"/>
      <c r="G13" s="89">
        <f>SUM(G12:G12)</f>
        <v>0</v>
      </c>
      <c r="H13" s="48"/>
    </row>
    <row r="14" spans="1:8" ht="3" customHeight="1">
      <c r="A14" s="45"/>
      <c r="B14" s="42"/>
      <c r="C14" s="42"/>
      <c r="D14" s="42"/>
      <c r="E14" s="42"/>
      <c r="F14" s="42"/>
      <c r="G14" s="42"/>
      <c r="H14" s="48"/>
    </row>
    <row r="15" spans="1:8" ht="15.75">
      <c r="A15" s="50"/>
      <c r="B15" s="79" t="s">
        <v>117</v>
      </c>
      <c r="C15" s="80">
        <f>'BM11'!D15</f>
        <v>1.32</v>
      </c>
      <c r="D15" s="43"/>
      <c r="E15" s="43"/>
      <c r="F15" s="42"/>
      <c r="G15" s="218"/>
      <c r="H15" s="51"/>
    </row>
    <row r="16" spans="1:8" ht="15.75">
      <c r="A16" s="52"/>
      <c r="B16" s="79" t="s">
        <v>118</v>
      </c>
      <c r="C16" s="80">
        <v>1.324875</v>
      </c>
      <c r="D16" s="42"/>
      <c r="E16" s="42"/>
      <c r="F16" s="42"/>
      <c r="G16" s="42"/>
      <c r="H16" s="51"/>
    </row>
    <row r="17" spans="1:10" ht="15.75">
      <c r="A17" s="52"/>
      <c r="B17" s="79" t="s">
        <v>119</v>
      </c>
      <c r="C17" s="80">
        <f>C15-C16</f>
        <v>-4.8749999999999627E-3</v>
      </c>
      <c r="D17" s="42"/>
      <c r="E17" s="42"/>
      <c r="F17" s="42"/>
      <c r="G17" s="42"/>
      <c r="H17" s="51"/>
    </row>
    <row r="18" spans="1:10" ht="15.75">
      <c r="A18" s="264"/>
      <c r="B18" s="79" t="s">
        <v>120</v>
      </c>
      <c r="C18" s="80"/>
      <c r="D18" s="42"/>
      <c r="E18" s="42"/>
      <c r="F18" s="42"/>
      <c r="G18" s="42"/>
      <c r="H18" s="51"/>
    </row>
    <row r="19" spans="1:10" ht="15.75">
      <c r="A19" s="264"/>
      <c r="B19" s="79" t="s">
        <v>121</v>
      </c>
      <c r="C19" s="80">
        <f>G13</f>
        <v>0</v>
      </c>
      <c r="D19" s="42"/>
      <c r="E19" s="42"/>
      <c r="F19" s="42"/>
      <c r="G19" s="42"/>
      <c r="H19" s="51"/>
    </row>
    <row r="20" spans="1:10" ht="6" customHeight="1">
      <c r="A20" s="264"/>
      <c r="H20" s="51"/>
    </row>
    <row r="21" spans="1:10">
      <c r="A21" s="347" t="s">
        <v>334</v>
      </c>
      <c r="B21" s="348"/>
      <c r="C21" s="349"/>
      <c r="H21" s="51"/>
    </row>
    <row r="22" spans="1:10">
      <c r="A22" s="347" t="s">
        <v>318</v>
      </c>
      <c r="B22" s="348"/>
      <c r="C22" s="349"/>
      <c r="H22" s="51"/>
    </row>
    <row r="23" spans="1:10">
      <c r="A23" s="270" t="s">
        <v>201</v>
      </c>
      <c r="B23" s="166" t="s">
        <v>176</v>
      </c>
      <c r="C23" s="166"/>
      <c r="D23" s="270" t="s">
        <v>202</v>
      </c>
      <c r="E23" s="269" t="s">
        <v>102</v>
      </c>
      <c r="F23" s="167" t="s">
        <v>212</v>
      </c>
      <c r="G23" s="168" t="s">
        <v>213</v>
      </c>
      <c r="H23" s="51"/>
    </row>
    <row r="24" spans="1:10">
      <c r="A24" s="192" t="s">
        <v>203</v>
      </c>
      <c r="B24" s="187">
        <f>4*0.85*1.05*0.15</f>
        <v>0.53549999999999998</v>
      </c>
      <c r="C24" s="187"/>
      <c r="D24" s="269" t="s">
        <v>199</v>
      </c>
      <c r="E24" s="173"/>
      <c r="F24" s="167"/>
      <c r="G24" s="167"/>
      <c r="H24" s="51"/>
      <c r="J24" t="s">
        <v>302</v>
      </c>
    </row>
    <row r="25" spans="1:10">
      <c r="A25" s="192" t="s">
        <v>205</v>
      </c>
      <c r="B25" s="187">
        <f>5*0.85*1.05*0.15</f>
        <v>0.66937500000000005</v>
      </c>
      <c r="C25" s="187"/>
      <c r="D25" s="269" t="s">
        <v>199</v>
      </c>
      <c r="E25" s="227"/>
      <c r="F25" s="228"/>
      <c r="G25" s="228"/>
      <c r="H25" s="51"/>
    </row>
    <row r="26" spans="1:10">
      <c r="A26" s="192" t="s">
        <v>284</v>
      </c>
      <c r="B26" s="187">
        <v>0.12</v>
      </c>
      <c r="C26" s="187"/>
      <c r="D26" s="276" t="s">
        <v>199</v>
      </c>
      <c r="E26" s="279"/>
      <c r="F26" s="280"/>
      <c r="G26" s="280"/>
      <c r="H26" s="51"/>
    </row>
    <row r="27" spans="1:10" ht="15.75">
      <c r="A27" s="216" t="s">
        <v>9</v>
      </c>
      <c r="B27" s="350">
        <f>B24+B25+B26</f>
        <v>1.324875</v>
      </c>
      <c r="C27" s="350"/>
      <c r="D27" s="217" t="s">
        <v>199</v>
      </c>
      <c r="H27" s="54"/>
    </row>
    <row r="28" spans="1:10" ht="15.75">
      <c r="A28" s="45"/>
      <c r="B28" s="268"/>
      <c r="C28" s="268"/>
      <c r="D28" s="268"/>
      <c r="E28" s="42"/>
      <c r="F28" s="42"/>
      <c r="G28" s="35"/>
      <c r="H28" s="54"/>
    </row>
    <row r="29" spans="1:10" ht="15.75">
      <c r="A29" s="45"/>
      <c r="B29" s="268"/>
      <c r="C29" s="268"/>
      <c r="D29" s="268"/>
      <c r="E29" s="42"/>
      <c r="F29" s="42"/>
      <c r="G29" s="35"/>
      <c r="H29" s="54"/>
    </row>
    <row r="30" spans="1:10" ht="15.75">
      <c r="A30" s="45"/>
      <c r="B30" s="268"/>
      <c r="C30" s="268"/>
      <c r="D30" s="268"/>
      <c r="E30" s="42"/>
      <c r="F30" s="42"/>
      <c r="G30" s="35"/>
      <c r="H30" s="54"/>
    </row>
    <row r="31" spans="1:10" ht="15.75">
      <c r="A31" s="45"/>
      <c r="B31" s="268"/>
      <c r="C31" s="268"/>
      <c r="D31" s="268"/>
      <c r="E31" s="42"/>
      <c r="F31" s="42"/>
      <c r="G31" s="35"/>
      <c r="H31" s="54"/>
    </row>
    <row r="32" spans="1:10" ht="15.75">
      <c r="A32" s="45"/>
      <c r="B32" s="268"/>
      <c r="C32" s="268"/>
      <c r="D32" s="268"/>
      <c r="E32" s="42"/>
      <c r="F32" s="42"/>
      <c r="G32" s="35"/>
      <c r="H32" s="54"/>
    </row>
    <row r="33" spans="1:8" ht="15.75">
      <c r="A33" s="45"/>
      <c r="B33" s="268"/>
      <c r="C33" s="268"/>
      <c r="D33" s="268"/>
      <c r="E33" s="42"/>
      <c r="F33" s="42"/>
      <c r="G33" s="35"/>
      <c r="H33" s="54"/>
    </row>
    <row r="34" spans="1:8" ht="15.75">
      <c r="A34" s="45"/>
      <c r="B34" s="268"/>
      <c r="C34" s="268"/>
      <c r="D34" s="268"/>
      <c r="E34" s="42"/>
      <c r="F34" s="42"/>
      <c r="G34" s="35"/>
      <c r="H34" s="54"/>
    </row>
    <row r="35" spans="1:8" ht="15.75">
      <c r="A35" s="45"/>
      <c r="B35" s="268"/>
      <c r="C35" s="268"/>
      <c r="D35" s="268"/>
      <c r="E35" s="42"/>
      <c r="F35" s="42"/>
      <c r="G35" s="35"/>
      <c r="H35" s="54"/>
    </row>
    <row r="36" spans="1:8" ht="15.75">
      <c r="A36" s="45"/>
      <c r="B36" s="268"/>
      <c r="C36" s="268"/>
      <c r="D36" s="268"/>
      <c r="E36" s="42"/>
      <c r="F36" s="42"/>
      <c r="G36" s="35"/>
      <c r="H36" s="54"/>
    </row>
    <row r="37" spans="1:8" ht="15.75">
      <c r="A37" s="45"/>
      <c r="B37" s="268"/>
      <c r="C37" s="268"/>
      <c r="D37" s="268"/>
      <c r="E37" s="42"/>
      <c r="F37" s="42"/>
      <c r="G37" s="35"/>
      <c r="H37" s="54"/>
    </row>
    <row r="38" spans="1:8" ht="15.75">
      <c r="A38" s="45"/>
      <c r="B38" s="268"/>
      <c r="C38" s="268"/>
      <c r="D38" s="268"/>
      <c r="E38" s="42"/>
      <c r="F38" s="42"/>
      <c r="G38" s="35"/>
      <c r="H38" s="54"/>
    </row>
    <row r="39" spans="1:8" ht="15.75">
      <c r="A39" s="45"/>
      <c r="B39" s="268"/>
      <c r="C39" s="268"/>
      <c r="D39" s="268"/>
      <c r="E39" s="42"/>
      <c r="F39" s="42"/>
      <c r="G39" s="35"/>
      <c r="H39" s="54"/>
    </row>
    <row r="40" spans="1:8" ht="15.75">
      <c r="A40" s="45"/>
      <c r="B40" s="268"/>
      <c r="C40" s="268"/>
      <c r="D40" s="268"/>
      <c r="E40" s="42"/>
      <c r="F40" s="42"/>
      <c r="G40" s="35"/>
      <c r="H40" s="54"/>
    </row>
    <row r="41" spans="1:8" ht="15.75">
      <c r="A41" s="45"/>
      <c r="D41" s="268"/>
      <c r="E41" s="42"/>
      <c r="F41" s="42"/>
      <c r="G41" s="35"/>
      <c r="H41" s="54"/>
    </row>
    <row r="42" spans="1:8" ht="15.75">
      <c r="A42" s="45"/>
      <c r="B42" s="268"/>
      <c r="C42" s="268"/>
      <c r="D42" s="268"/>
      <c r="E42" s="42"/>
      <c r="F42" s="42"/>
      <c r="G42" s="35"/>
      <c r="H42" s="54"/>
    </row>
    <row r="43" spans="1:8" ht="15.75">
      <c r="A43" s="45"/>
      <c r="B43" s="291"/>
      <c r="C43" s="268"/>
      <c r="D43" s="268"/>
      <c r="E43" s="42"/>
      <c r="F43" s="42"/>
      <c r="G43" s="35"/>
      <c r="H43" s="54"/>
    </row>
    <row r="44" spans="1:8" ht="15.75">
      <c r="A44" s="45"/>
      <c r="B44" s="291"/>
      <c r="C44" s="268"/>
      <c r="D44" s="268"/>
      <c r="E44" s="42"/>
      <c r="F44" s="42"/>
      <c r="G44" s="35"/>
      <c r="H44" s="54"/>
    </row>
    <row r="45" spans="1:8" ht="15.75">
      <c r="A45" s="45"/>
      <c r="B45" s="291"/>
      <c r="C45" s="268"/>
      <c r="D45" s="268"/>
      <c r="E45" s="42"/>
      <c r="F45" s="42"/>
      <c r="G45" s="35"/>
      <c r="H45" s="54"/>
    </row>
    <row r="46" spans="1:8" ht="15.75">
      <c r="A46" s="45"/>
      <c r="B46" s="291"/>
      <c r="C46" s="268"/>
      <c r="D46" s="268"/>
      <c r="E46" s="42"/>
      <c r="F46" s="42"/>
      <c r="G46" s="35"/>
      <c r="H46" s="54"/>
    </row>
    <row r="47" spans="1:8" ht="15.75">
      <c r="A47" s="45"/>
      <c r="B47" s="291"/>
      <c r="C47" s="268"/>
      <c r="D47" s="268"/>
      <c r="E47" s="42"/>
      <c r="F47" s="42"/>
      <c r="G47" s="35"/>
      <c r="H47" s="54"/>
    </row>
    <row r="48" spans="1:8" ht="15.75">
      <c r="A48" s="45"/>
      <c r="B48" s="295"/>
      <c r="C48" s="265"/>
      <c r="D48" s="265"/>
      <c r="E48" s="265"/>
      <c r="F48" s="47"/>
      <c r="G48" s="55"/>
      <c r="H48" s="48"/>
    </row>
    <row r="49" spans="1:8" ht="15.75">
      <c r="A49" s="81" t="s">
        <v>122</v>
      </c>
      <c r="B49" s="296"/>
      <c r="C49" s="83"/>
      <c r="D49" s="84"/>
      <c r="E49" s="85"/>
      <c r="F49" s="83"/>
      <c r="G49" s="83"/>
      <c r="H49" s="86"/>
    </row>
    <row r="50" spans="1:8" ht="15" customHeight="1">
      <c r="A50" s="328" t="s">
        <v>147</v>
      </c>
      <c r="B50" s="329"/>
      <c r="C50" s="329"/>
      <c r="D50" s="329"/>
      <c r="E50" s="329"/>
      <c r="F50" s="329"/>
      <c r="G50" s="329"/>
      <c r="H50" s="330"/>
    </row>
    <row r="51" spans="1:8" ht="15.75">
      <c r="A51" s="56"/>
      <c r="B51" s="40"/>
      <c r="C51" s="266"/>
      <c r="D51" s="266"/>
      <c r="E51" s="266"/>
      <c r="F51" s="58"/>
      <c r="G51" s="59"/>
      <c r="H51" s="60"/>
    </row>
    <row r="52" spans="1:8">
      <c r="A52" s="34"/>
      <c r="B52" s="36"/>
      <c r="C52" s="267"/>
      <c r="D52" s="38"/>
      <c r="E52" s="39"/>
      <c r="F52" s="267"/>
      <c r="G52" s="267"/>
      <c r="H52" s="267"/>
    </row>
  </sheetData>
  <mergeCells count="11">
    <mergeCell ref="C9:E9"/>
    <mergeCell ref="A21:C21"/>
    <mergeCell ref="A22:C22"/>
    <mergeCell ref="B27:C27"/>
    <mergeCell ref="A50:H50"/>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tabSelected="1" zoomScale="79" workbookViewId="0">
      <selection activeCell="J35" sqref="J35"/>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54" t="s">
        <v>123</v>
      </c>
      <c r="C6" s="354"/>
      <c r="D6" s="354"/>
      <c r="E6" s="354"/>
      <c r="F6" s="354"/>
      <c r="G6" s="354"/>
      <c r="H6" s="355"/>
    </row>
    <row r="7" spans="1:8" ht="32.25" customHeight="1">
      <c r="A7" s="68">
        <v>105</v>
      </c>
      <c r="B7" s="356" t="s">
        <v>60</v>
      </c>
      <c r="C7" s="356"/>
      <c r="D7" s="356"/>
      <c r="E7" s="356"/>
      <c r="F7" s="356"/>
      <c r="G7" s="356"/>
      <c r="H7" s="357"/>
    </row>
    <row r="8" spans="1:8" ht="15.75" customHeight="1">
      <c r="A8" s="69"/>
      <c r="B8" s="345"/>
      <c r="C8" s="346"/>
      <c r="D8" s="346"/>
      <c r="E8" s="346"/>
      <c r="F8" s="346"/>
      <c r="G8" s="70" t="s">
        <v>124</v>
      </c>
      <c r="H8" s="71" t="s">
        <v>239</v>
      </c>
    </row>
    <row r="9" spans="1:8">
      <c r="A9" s="45"/>
      <c r="B9" s="46"/>
      <c r="C9" s="331"/>
      <c r="D9" s="331"/>
      <c r="E9" s="331"/>
      <c r="F9" s="47"/>
      <c r="G9" s="61"/>
      <c r="H9" s="48"/>
    </row>
    <row r="10" spans="1:8" ht="15.75">
      <c r="A10" s="49" t="s">
        <v>113</v>
      </c>
      <c r="B10" s="46"/>
      <c r="C10" s="352" t="s">
        <v>152</v>
      </c>
      <c r="D10" s="352"/>
      <c r="E10" s="61"/>
      <c r="F10" s="47"/>
      <c r="G10" s="61"/>
      <c r="H10" s="48"/>
    </row>
    <row r="11" spans="1:8" ht="22.5">
      <c r="A11" s="45"/>
      <c r="B11" s="73" t="s">
        <v>114</v>
      </c>
      <c r="C11" s="73"/>
      <c r="D11" s="73" t="s">
        <v>129</v>
      </c>
      <c r="E11" s="155" t="s">
        <v>178</v>
      </c>
      <c r="F11" s="74" t="s">
        <v>176</v>
      </c>
      <c r="G11" s="74" t="s">
        <v>9</v>
      </c>
      <c r="H11" s="48"/>
    </row>
    <row r="12" spans="1:8">
      <c r="A12" s="72"/>
      <c r="B12" s="75" t="s">
        <v>128</v>
      </c>
      <c r="C12" s="76"/>
      <c r="D12" s="75"/>
      <c r="E12" s="77"/>
      <c r="F12" s="78"/>
      <c r="G12" s="78">
        <f>E29</f>
        <v>6.23</v>
      </c>
      <c r="H12" s="48"/>
    </row>
    <row r="13" spans="1:8" ht="15.75">
      <c r="A13" s="45"/>
      <c r="B13" s="87" t="s">
        <v>9</v>
      </c>
      <c r="C13" s="88"/>
      <c r="D13" s="88"/>
      <c r="E13" s="88"/>
      <c r="F13" s="88"/>
      <c r="G13" s="89">
        <f>G12</f>
        <v>6.23</v>
      </c>
      <c r="H13" s="48"/>
    </row>
    <row r="14" spans="1:8">
      <c r="A14" s="45"/>
      <c r="B14" s="42"/>
      <c r="C14" s="42"/>
      <c r="D14" s="42"/>
      <c r="E14" s="42"/>
      <c r="F14" s="42"/>
      <c r="G14" s="42"/>
      <c r="H14" s="48"/>
    </row>
    <row r="15" spans="1:8" ht="15.75">
      <c r="A15" s="50"/>
      <c r="B15" s="79" t="s">
        <v>117</v>
      </c>
      <c r="C15" s="80">
        <v>220</v>
      </c>
      <c r="D15" s="42"/>
      <c r="E15" s="42" t="s">
        <v>141</v>
      </c>
      <c r="F15" s="42"/>
      <c r="G15" s="42"/>
      <c r="H15" s="51"/>
    </row>
    <row r="16" spans="1:8" ht="15.75">
      <c r="A16" s="52"/>
      <c r="B16" s="79" t="s">
        <v>118</v>
      </c>
      <c r="C16" s="80">
        <f>96.147903125+E29</f>
        <v>102.377903125</v>
      </c>
      <c r="D16" s="43"/>
      <c r="E16" s="42" t="s">
        <v>251</v>
      </c>
      <c r="F16" s="42"/>
      <c r="G16" s="42"/>
      <c r="H16" s="51"/>
    </row>
    <row r="17" spans="1:8" ht="15.75">
      <c r="A17" s="52"/>
      <c r="B17" s="79" t="s">
        <v>119</v>
      </c>
      <c r="C17" s="80">
        <f>C15-C16</f>
        <v>117.622096875</v>
      </c>
      <c r="D17" s="42"/>
      <c r="E17" s="42">
        <v>2.641896</v>
      </c>
      <c r="F17" s="42"/>
      <c r="G17" s="42"/>
      <c r="H17" s="51"/>
    </row>
    <row r="18" spans="1:8" ht="15.75">
      <c r="A18" s="63"/>
      <c r="B18" s="79" t="s">
        <v>120</v>
      </c>
      <c r="C18" s="80"/>
      <c r="D18" s="42"/>
      <c r="E18" s="42"/>
      <c r="F18" s="42"/>
      <c r="G18" s="42"/>
      <c r="H18" s="51"/>
    </row>
    <row r="19" spans="1:8" ht="15.75">
      <c r="A19" s="63"/>
      <c r="B19" s="79" t="s">
        <v>121</v>
      </c>
      <c r="C19" s="80">
        <f>ROUND(G12,2)</f>
        <v>6.23</v>
      </c>
      <c r="D19" s="42"/>
      <c r="E19" s="42"/>
      <c r="F19" s="42"/>
      <c r="G19" s="42"/>
      <c r="H19" s="51"/>
    </row>
    <row r="20" spans="1:8">
      <c r="A20" s="63"/>
      <c r="H20" s="51"/>
    </row>
    <row r="21" spans="1:8" ht="15.75">
      <c r="A21" s="63"/>
      <c r="B21" s="55"/>
      <c r="C21" s="188"/>
      <c r="D21" s="42"/>
      <c r="E21" s="42"/>
      <c r="F21" s="42"/>
      <c r="H21" s="51"/>
    </row>
    <row r="22" spans="1:8" ht="35.25" customHeight="1">
      <c r="A22" s="63"/>
      <c r="B22" s="358" t="s">
        <v>335</v>
      </c>
      <c r="C22" s="219" t="s">
        <v>252</v>
      </c>
      <c r="D22" s="220" t="s">
        <v>209</v>
      </c>
      <c r="E22" s="189"/>
      <c r="H22" s="51"/>
    </row>
    <row r="23" spans="1:8" ht="30.75" customHeight="1">
      <c r="A23" s="63"/>
      <c r="B23" s="358"/>
      <c r="C23" s="221">
        <f>'102'!C19</f>
        <v>277.09750000000076</v>
      </c>
      <c r="D23" s="221">
        <f>TRUNC(C23*0.015*1.5,2)</f>
        <v>6.23</v>
      </c>
      <c r="E23" s="221"/>
      <c r="H23" s="51"/>
    </row>
    <row r="24" spans="1:8">
      <c r="A24" s="63"/>
      <c r="H24" s="51"/>
    </row>
    <row r="25" spans="1:8" ht="15.75">
      <c r="A25" s="45"/>
      <c r="B25" s="53"/>
      <c r="C25" s="42"/>
      <c r="D25" s="42"/>
      <c r="E25" s="43"/>
      <c r="F25" s="42"/>
      <c r="G25" s="42"/>
      <c r="H25" s="51"/>
    </row>
    <row r="26" spans="1:8" ht="15.75">
      <c r="A26" s="45"/>
      <c r="B26" s="53" t="s">
        <v>271</v>
      </c>
      <c r="C26" s="188" t="s">
        <v>272</v>
      </c>
      <c r="D26" s="42"/>
      <c r="E26" s="42">
        <f>4*4*0.06</f>
        <v>0.96</v>
      </c>
      <c r="F26" s="42"/>
      <c r="G26" s="42"/>
      <c r="H26" s="51"/>
    </row>
    <row r="27" spans="1:8" ht="15.75">
      <c r="A27" s="45"/>
      <c r="B27" s="53" t="s">
        <v>273</v>
      </c>
      <c r="C27" s="188" t="s">
        <v>274</v>
      </c>
      <c r="D27" s="42"/>
      <c r="E27" s="42">
        <f>13.7*5.4*0.06</f>
        <v>4.4387999999999996</v>
      </c>
      <c r="G27" s="42"/>
      <c r="H27" s="51"/>
    </row>
    <row r="28" spans="1:8" ht="15.75">
      <c r="A28" s="45"/>
      <c r="B28" s="53"/>
      <c r="C28" s="188"/>
      <c r="D28" s="42"/>
      <c r="E28" s="42"/>
      <c r="F28" s="42"/>
      <c r="G28" s="42"/>
      <c r="H28" s="51"/>
    </row>
    <row r="29" spans="1:8">
      <c r="A29" s="45"/>
      <c r="B29" s="281" t="s">
        <v>334</v>
      </c>
      <c r="C29" s="167" t="s">
        <v>319</v>
      </c>
      <c r="D29" s="167"/>
      <c r="E29" s="230">
        <f>D23</f>
        <v>6.23</v>
      </c>
      <c r="G29" s="42"/>
      <c r="H29" s="51"/>
    </row>
    <row r="30" spans="1:8">
      <c r="A30" s="45"/>
      <c r="G30" s="42"/>
      <c r="H30" s="51"/>
    </row>
    <row r="31" spans="1:8">
      <c r="A31" s="45"/>
      <c r="G31" s="42"/>
      <c r="H31" s="51"/>
    </row>
    <row r="32" spans="1:8" ht="15.75">
      <c r="A32" s="45"/>
      <c r="B32" s="53"/>
      <c r="C32" s="42"/>
      <c r="D32" s="42"/>
      <c r="E32" s="42"/>
      <c r="F32" s="42"/>
      <c r="G32" s="42"/>
      <c r="H32" s="51"/>
    </row>
    <row r="33" spans="1:8" ht="15.75">
      <c r="A33" s="45"/>
      <c r="B33" s="53"/>
      <c r="C33" s="42"/>
      <c r="D33" s="351"/>
      <c r="E33" s="351"/>
      <c r="F33" s="351"/>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1"/>
      <c r="C43" s="62"/>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5"/>
      <c r="C47" s="61"/>
      <c r="D47" s="61"/>
      <c r="E47" s="61"/>
      <c r="F47" s="47"/>
      <c r="G47" s="55"/>
      <c r="H47" s="48"/>
    </row>
    <row r="48" spans="1:8" ht="15.75">
      <c r="A48" s="81" t="s">
        <v>122</v>
      </c>
      <c r="B48" s="296"/>
      <c r="C48" s="83"/>
      <c r="D48" s="84"/>
      <c r="E48" s="85"/>
      <c r="F48" s="83"/>
      <c r="G48" s="83"/>
      <c r="H48" s="86"/>
    </row>
    <row r="49" spans="1:8" ht="15" customHeight="1">
      <c r="A49" s="328" t="s">
        <v>130</v>
      </c>
      <c r="B49" s="353"/>
      <c r="C49" s="329"/>
      <c r="D49" s="329"/>
      <c r="E49" s="329"/>
      <c r="F49" s="329"/>
      <c r="G49" s="329"/>
      <c r="H49" s="330"/>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ht="32.25" customHeight="1">
      <c r="A7" s="68">
        <v>106</v>
      </c>
      <c r="B7" s="343" t="s">
        <v>135</v>
      </c>
      <c r="C7" s="343"/>
      <c r="D7" s="343"/>
      <c r="E7" s="343"/>
      <c r="F7" s="343"/>
      <c r="G7" s="343"/>
      <c r="H7" s="344"/>
    </row>
    <row r="8" spans="1:8" ht="15.75" customHeight="1">
      <c r="A8" s="69"/>
      <c r="B8" s="345"/>
      <c r="C8" s="346"/>
      <c r="D8" s="346"/>
      <c r="E8" s="346"/>
      <c r="F8" s="346"/>
      <c r="G8" s="70" t="s">
        <v>124</v>
      </c>
      <c r="H8" s="71" t="s">
        <v>199</v>
      </c>
    </row>
    <row r="9" spans="1:8">
      <c r="A9" s="45"/>
      <c r="B9" s="46"/>
      <c r="C9" s="331"/>
      <c r="D9" s="331"/>
      <c r="E9" s="331"/>
      <c r="F9" s="47"/>
      <c r="G9" s="61"/>
      <c r="H9" s="48"/>
    </row>
    <row r="10" spans="1:8" ht="15.75">
      <c r="A10" s="49" t="s">
        <v>113</v>
      </c>
      <c r="B10" s="46"/>
      <c r="C10" s="352" t="s">
        <v>153</v>
      </c>
      <c r="D10" s="352"/>
      <c r="E10" s="61"/>
      <c r="F10" s="47"/>
      <c r="G10" s="61"/>
      <c r="H10" s="48"/>
    </row>
    <row r="11" spans="1:8" ht="31.5">
      <c r="A11" s="45"/>
      <c r="B11" s="73" t="s">
        <v>114</v>
      </c>
      <c r="C11" s="73"/>
      <c r="D11" s="73" t="s">
        <v>129</v>
      </c>
      <c r="E11" s="74" t="s">
        <v>115</v>
      </c>
      <c r="F11" s="74" t="s">
        <v>161</v>
      </c>
      <c r="G11" s="74" t="s">
        <v>9</v>
      </c>
      <c r="H11" s="48"/>
    </row>
    <row r="12" spans="1:8">
      <c r="A12" s="72"/>
      <c r="B12" s="75" t="s">
        <v>131</v>
      </c>
      <c r="C12" s="76"/>
      <c r="D12" s="75"/>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287.10000000000002</v>
      </c>
      <c r="D15" s="189" t="s">
        <v>216</v>
      </c>
      <c r="E15" s="189" t="s">
        <v>225</v>
      </c>
      <c r="F15" s="189" t="s">
        <v>247</v>
      </c>
      <c r="G15" s="189" t="s">
        <v>253</v>
      </c>
      <c r="H15" s="51"/>
    </row>
    <row r="16" spans="1:8" ht="15.75">
      <c r="A16" s="52"/>
      <c r="B16" s="79" t="s">
        <v>118</v>
      </c>
      <c r="C16" s="80">
        <v>173.68</v>
      </c>
      <c r="D16" s="189">
        <v>92.63</v>
      </c>
      <c r="E16" s="189">
        <v>100.03</v>
      </c>
      <c r="F16" s="189">
        <v>115.58</v>
      </c>
      <c r="G16" s="189">
        <v>139.18</v>
      </c>
      <c r="H16" s="51"/>
    </row>
    <row r="17" spans="1:10" ht="15.75">
      <c r="A17" s="52"/>
      <c r="B17" s="79" t="s">
        <v>119</v>
      </c>
      <c r="C17" s="80">
        <f>C15-C16</f>
        <v>113.42000000000002</v>
      </c>
      <c r="D17" s="246" t="s">
        <v>286</v>
      </c>
      <c r="E17" s="247"/>
      <c r="F17" s="247"/>
      <c r="G17" s="247"/>
      <c r="H17" s="51"/>
    </row>
    <row r="18" spans="1:10" ht="15.75">
      <c r="A18" s="63"/>
      <c r="B18" s="79" t="s">
        <v>120</v>
      </c>
      <c r="C18" s="80"/>
      <c r="D18" s="247">
        <f>(3.08+3.94+3.33+3.45)*2.5</f>
        <v>34.5</v>
      </c>
      <c r="E18" s="247"/>
      <c r="F18" s="247"/>
      <c r="G18" s="247"/>
      <c r="H18" s="51"/>
    </row>
    <row r="19" spans="1:10" ht="15.75">
      <c r="A19" s="63"/>
      <c r="B19" s="79" t="s">
        <v>121</v>
      </c>
      <c r="C19" s="80">
        <f>G13</f>
        <v>0</v>
      </c>
      <c r="D19" s="42"/>
      <c r="E19" s="42"/>
      <c r="F19" s="42"/>
      <c r="G19" s="42"/>
      <c r="H19" s="51"/>
    </row>
    <row r="20" spans="1:10">
      <c r="A20" s="63"/>
      <c r="H20" s="51"/>
    </row>
    <row r="21" spans="1:10" ht="16.5">
      <c r="A21" s="63"/>
      <c r="B21" s="359"/>
      <c r="C21" s="359"/>
      <c r="D21" s="359"/>
      <c r="E21" s="359"/>
      <c r="H21" s="51"/>
    </row>
    <row r="22" spans="1:10" ht="16.5">
      <c r="A22" s="63"/>
      <c r="B22" s="359"/>
      <c r="C22" s="359"/>
      <c r="H22" s="51"/>
    </row>
    <row r="23" spans="1:10">
      <c r="A23" s="63"/>
      <c r="H23" s="51"/>
    </row>
    <row r="24" spans="1:10">
      <c r="A24" s="63"/>
      <c r="H24" s="51"/>
      <c r="J24" t="s">
        <v>302</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134</v>
      </c>
      <c r="B52" s="329"/>
      <c r="C52" s="329"/>
      <c r="D52" s="329"/>
      <c r="E52" s="329"/>
      <c r="F52" s="329"/>
      <c r="G52" s="329"/>
      <c r="H52" s="330"/>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ht="32.25" customHeight="1">
      <c r="A7" s="68">
        <v>107</v>
      </c>
      <c r="B7" s="341" t="s">
        <v>132</v>
      </c>
      <c r="C7" s="341"/>
      <c r="D7" s="341"/>
      <c r="E7" s="341"/>
      <c r="F7" s="341"/>
      <c r="G7" s="341"/>
      <c r="H7" s="342"/>
    </row>
    <row r="8" spans="1:8" ht="15.75" customHeight="1">
      <c r="A8" s="69"/>
      <c r="B8" s="345"/>
      <c r="C8" s="346"/>
      <c r="D8" s="346"/>
      <c r="E8" s="346"/>
      <c r="F8" s="346"/>
      <c r="G8" s="70" t="s">
        <v>124</v>
      </c>
      <c r="H8" s="71" t="s">
        <v>125</v>
      </c>
    </row>
    <row r="9" spans="1:8">
      <c r="A9" s="129"/>
      <c r="B9" s="36"/>
      <c r="C9" s="365"/>
      <c r="D9" s="365"/>
      <c r="E9" s="365"/>
      <c r="F9" s="39"/>
      <c r="G9" s="37"/>
      <c r="H9" s="130"/>
    </row>
    <row r="10" spans="1:8" ht="15.75">
      <c r="A10" s="49" t="s">
        <v>113</v>
      </c>
      <c r="B10" s="46"/>
      <c r="C10" s="352" t="s">
        <v>153</v>
      </c>
      <c r="D10" s="352"/>
      <c r="E10" s="123"/>
      <c r="F10" s="47"/>
      <c r="G10" s="123"/>
      <c r="H10" s="48"/>
    </row>
    <row r="11" spans="1:8" ht="15.75">
      <c r="A11" s="45"/>
      <c r="B11" s="131" t="s">
        <v>114</v>
      </c>
      <c r="C11" s="131"/>
      <c r="D11" s="222" t="s">
        <v>257</v>
      </c>
      <c r="E11" s="283" t="s">
        <v>115</v>
      </c>
      <c r="F11" s="283" t="s">
        <v>116</v>
      </c>
      <c r="G11" s="283" t="s">
        <v>9</v>
      </c>
      <c r="H11" s="48"/>
    </row>
    <row r="12" spans="1:8">
      <c r="A12" s="72"/>
      <c r="B12" s="132" t="s">
        <v>133</v>
      </c>
      <c r="C12" s="133"/>
      <c r="D12" s="132"/>
      <c r="E12" s="134"/>
      <c r="F12" s="135"/>
      <c r="G12" s="135"/>
      <c r="H12" s="48"/>
    </row>
    <row r="13" spans="1:8" ht="15.75">
      <c r="A13" s="45"/>
      <c r="B13" s="136" t="s">
        <v>9</v>
      </c>
      <c r="C13" s="137"/>
      <c r="D13" s="137"/>
      <c r="E13" s="137"/>
      <c r="F13" s="363">
        <f>G12</f>
        <v>0</v>
      </c>
      <c r="G13" s="364"/>
      <c r="H13" s="48"/>
    </row>
    <row r="14" spans="1:8" ht="7.5" customHeight="1">
      <c r="A14" s="45"/>
      <c r="B14" s="42"/>
      <c r="C14" s="42"/>
      <c r="D14" s="42"/>
      <c r="E14" s="42"/>
      <c r="F14" s="42"/>
      <c r="G14" s="42"/>
      <c r="H14" s="48"/>
    </row>
    <row r="15" spans="1:8" ht="15.75">
      <c r="A15" s="50"/>
      <c r="B15" s="138" t="s">
        <v>117</v>
      </c>
      <c r="C15" s="139">
        <v>7000</v>
      </c>
      <c r="D15" s="42"/>
      <c r="E15" s="42"/>
      <c r="F15" s="42"/>
      <c r="G15" s="42"/>
      <c r="H15" s="51"/>
    </row>
    <row r="16" spans="1:8" ht="15.75">
      <c r="A16" s="52"/>
      <c r="B16" s="138" t="s">
        <v>118</v>
      </c>
      <c r="C16" s="139">
        <v>6999.9969999999994</v>
      </c>
      <c r="D16" s="42"/>
      <c r="E16" s="42"/>
      <c r="F16" s="42"/>
      <c r="G16" s="42"/>
      <c r="H16" s="51"/>
    </row>
    <row r="17" spans="1:10" ht="15.75">
      <c r="A17" s="52"/>
      <c r="B17" s="138" t="s">
        <v>119</v>
      </c>
      <c r="C17" s="139">
        <f>C15-C16</f>
        <v>3.0000000006111804E-3</v>
      </c>
      <c r="D17" s="42"/>
      <c r="E17" s="42"/>
      <c r="F17" s="42"/>
      <c r="G17" s="42"/>
      <c r="H17" s="51"/>
    </row>
    <row r="18" spans="1:10" ht="15.75">
      <c r="A18" s="125"/>
      <c r="B18" s="138" t="s">
        <v>120</v>
      </c>
      <c r="C18" s="139">
        <f>C16-C15</f>
        <v>-3.0000000006111804E-3</v>
      </c>
      <c r="D18" s="42"/>
      <c r="E18" s="42"/>
      <c r="F18" s="42"/>
      <c r="G18" s="42"/>
      <c r="H18" s="51"/>
    </row>
    <row r="19" spans="1:10" ht="15.75">
      <c r="A19" s="125"/>
      <c r="B19" s="138" t="s">
        <v>121</v>
      </c>
      <c r="C19" s="139"/>
      <c r="D19" s="42"/>
      <c r="E19" s="42"/>
      <c r="F19" s="42"/>
      <c r="G19" s="42"/>
      <c r="H19" s="51"/>
    </row>
    <row r="20" spans="1:10">
      <c r="A20" s="125"/>
      <c r="B20" s="140"/>
      <c r="C20" s="140"/>
      <c r="D20" s="140"/>
      <c r="E20" s="140"/>
      <c r="F20" s="140"/>
      <c r="G20" s="140"/>
      <c r="H20" s="51"/>
    </row>
    <row r="21" spans="1:10">
      <c r="A21" s="125"/>
      <c r="B21" s="140"/>
      <c r="C21" s="140"/>
      <c r="D21" s="140"/>
      <c r="E21" s="140"/>
      <c r="F21" s="140"/>
      <c r="G21" s="140"/>
      <c r="H21" s="51"/>
    </row>
    <row r="22" spans="1:10">
      <c r="A22" s="125"/>
      <c r="B22" s="140"/>
      <c r="C22" s="140"/>
      <c r="D22" s="140"/>
      <c r="E22" s="140"/>
      <c r="F22" s="140"/>
      <c r="G22" s="140"/>
      <c r="H22" s="51"/>
    </row>
    <row r="23" spans="1:10">
      <c r="A23" s="125"/>
      <c r="B23" s="140"/>
      <c r="C23" s="140"/>
      <c r="D23" s="140"/>
      <c r="E23" s="140"/>
      <c r="F23" s="140"/>
      <c r="G23" s="140"/>
      <c r="H23" s="51"/>
    </row>
    <row r="24" spans="1:10">
      <c r="A24" s="125"/>
      <c r="B24" s="140"/>
      <c r="C24" s="140"/>
      <c r="D24" s="140"/>
      <c r="E24" s="140"/>
      <c r="F24" s="140"/>
      <c r="G24" s="140"/>
      <c r="H24" s="51"/>
      <c r="J24" t="s">
        <v>302</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0"/>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51"/>
      <c r="E36" s="351"/>
      <c r="F36" s="351"/>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293"/>
      <c r="C43" s="140"/>
      <c r="D43" s="124"/>
      <c r="E43" s="42"/>
      <c r="F43" s="42"/>
      <c r="G43" s="35"/>
      <c r="H43" s="54"/>
    </row>
    <row r="44" spans="1:8" ht="15.75" customHeight="1">
      <c r="A44" s="72"/>
      <c r="B44" s="294" t="s">
        <v>195</v>
      </c>
      <c r="C44" s="35"/>
      <c r="D44" s="140"/>
      <c r="E44" s="140"/>
      <c r="F44" s="140"/>
      <c r="G44" s="140"/>
      <c r="H44" s="54"/>
    </row>
    <row r="45" spans="1:8" ht="15.75">
      <c r="A45" s="72"/>
      <c r="B45" s="294" t="s">
        <v>194</v>
      </c>
      <c r="C45" s="124"/>
      <c r="D45" s="124"/>
      <c r="E45" s="42"/>
      <c r="F45" s="42"/>
      <c r="H45" s="54"/>
    </row>
    <row r="46" spans="1:8" ht="15.75">
      <c r="A46" s="45"/>
      <c r="B46" s="291" t="s">
        <v>196</v>
      </c>
      <c r="C46" s="124">
        <f>50.76*73.93</f>
        <v>3752.6868000000004</v>
      </c>
      <c r="D46" s="124" t="s">
        <v>125</v>
      </c>
      <c r="E46" s="42"/>
      <c r="F46" s="42"/>
      <c r="G46" s="35"/>
      <c r="H46" s="54"/>
    </row>
    <row r="47" spans="1:8" ht="15.75" customHeight="1">
      <c r="A47" s="366" t="s">
        <v>245</v>
      </c>
      <c r="B47" s="367"/>
      <c r="C47" s="209" t="s">
        <v>244</v>
      </c>
      <c r="D47" s="124">
        <f>(7.14+2.47)*50</f>
        <v>480.5</v>
      </c>
      <c r="E47" s="372" t="s">
        <v>255</v>
      </c>
      <c r="F47" s="372"/>
      <c r="G47" s="372"/>
      <c r="H47" s="372"/>
    </row>
    <row r="48" spans="1:8" ht="15.75" customHeight="1">
      <c r="A48" s="366" t="s">
        <v>254</v>
      </c>
      <c r="B48" s="367"/>
      <c r="C48" s="213" t="s">
        <v>256</v>
      </c>
      <c r="D48" s="124">
        <f>19.41*50*2</f>
        <v>1941</v>
      </c>
      <c r="E48" s="372"/>
      <c r="F48" s="372"/>
      <c r="G48" s="372"/>
      <c r="H48" s="372"/>
    </row>
    <row r="49" spans="1:8" ht="15.75">
      <c r="A49" s="366" t="s">
        <v>245</v>
      </c>
      <c r="B49" s="367"/>
      <c r="C49" s="124">
        <f>(33.4+37.57)*(1.14+2.42+1.17+2.41)*2</f>
        <v>1013.4516</v>
      </c>
      <c r="D49" s="124" t="s">
        <v>125</v>
      </c>
      <c r="E49" s="368" t="s">
        <v>287</v>
      </c>
      <c r="F49" s="368"/>
      <c r="G49" s="368"/>
      <c r="H49" s="369"/>
    </row>
    <row r="50" spans="1:8" ht="15.75" customHeight="1">
      <c r="A50" s="45"/>
      <c r="B50" s="46"/>
      <c r="C50" s="123"/>
      <c r="D50" s="123"/>
      <c r="E50" s="370"/>
      <c r="F50" s="370"/>
      <c r="G50" s="370"/>
      <c r="H50" s="371"/>
    </row>
    <row r="51" spans="1:8" ht="15.75">
      <c r="A51" s="141" t="s">
        <v>122</v>
      </c>
      <c r="B51" s="36"/>
      <c r="C51" s="37"/>
      <c r="D51" s="38"/>
      <c r="E51" s="39"/>
      <c r="F51" s="37"/>
      <c r="G51" s="37"/>
      <c r="H51" s="130"/>
    </row>
    <row r="52" spans="1:8" ht="15" customHeight="1">
      <c r="A52" s="328" t="s">
        <v>134</v>
      </c>
      <c r="B52" s="329"/>
      <c r="C52" s="329"/>
      <c r="D52" s="329"/>
      <c r="E52" s="329"/>
      <c r="F52" s="329"/>
      <c r="G52" s="329"/>
      <c r="H52" s="330"/>
    </row>
    <row r="53" spans="1:8" ht="16.5">
      <c r="A53" s="360"/>
      <c r="B53" s="361"/>
      <c r="C53" s="361"/>
      <c r="D53" s="361"/>
      <c r="E53" s="361"/>
      <c r="F53" s="361"/>
      <c r="G53" s="361"/>
      <c r="H53" s="362"/>
    </row>
    <row r="54" spans="1:8">
      <c r="A54" s="34"/>
      <c r="B54" s="46"/>
      <c r="C54" s="123"/>
      <c r="D54" s="128"/>
      <c r="E54" s="47"/>
      <c r="F54" s="123"/>
      <c r="G54" s="123"/>
      <c r="H54" s="123"/>
    </row>
  </sheetData>
  <mergeCells count="18">
    <mergeCell ref="A53:H53"/>
    <mergeCell ref="F13:G13"/>
    <mergeCell ref="C9:E9"/>
    <mergeCell ref="C10:D10"/>
    <mergeCell ref="D36:F36"/>
    <mergeCell ref="A52:H52"/>
    <mergeCell ref="A47:B47"/>
    <mergeCell ref="A48:B48"/>
    <mergeCell ref="A49:B49"/>
    <mergeCell ref="E49:H49"/>
    <mergeCell ref="E50:H50"/>
    <mergeCell ref="E47:H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tabSelected="1" topLeftCell="A13" workbookViewId="0">
      <selection activeCell="J35" sqref="J3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333</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ht="33" customHeight="1">
      <c r="A7" s="68">
        <v>108</v>
      </c>
      <c r="B7" s="373" t="s">
        <v>63</v>
      </c>
      <c r="C7" s="373"/>
      <c r="D7" s="373"/>
      <c r="E7" s="373"/>
      <c r="F7" s="373"/>
      <c r="G7" s="373"/>
      <c r="H7" s="374"/>
    </row>
    <row r="8" spans="1:8" ht="15.75" customHeight="1">
      <c r="A8" s="69"/>
      <c r="B8" s="345"/>
      <c r="C8" s="346"/>
      <c r="D8" s="346"/>
      <c r="E8" s="346"/>
      <c r="F8" s="346"/>
      <c r="G8" s="70" t="s">
        <v>124</v>
      </c>
      <c r="H8" s="90" t="s">
        <v>136</v>
      </c>
    </row>
    <row r="9" spans="1:8">
      <c r="A9" s="45"/>
      <c r="B9" s="46"/>
      <c r="C9" s="331"/>
      <c r="D9" s="331"/>
      <c r="E9" s="331"/>
      <c r="F9" s="47"/>
      <c r="G9" s="61"/>
      <c r="H9" s="48"/>
    </row>
    <row r="10" spans="1:8">
      <c r="A10" s="338" t="s">
        <v>113</v>
      </c>
      <c r="B10" s="339"/>
      <c r="C10" s="352" t="s">
        <v>154</v>
      </c>
      <c r="D10" s="352"/>
      <c r="E10" s="352"/>
      <c r="F10" s="47"/>
      <c r="G10" s="61"/>
      <c r="H10" s="48"/>
    </row>
    <row r="11" spans="1:8" ht="15.75">
      <c r="A11" s="45"/>
      <c r="B11" s="73" t="s">
        <v>114</v>
      </c>
      <c r="C11" s="73"/>
      <c r="D11" s="73" t="s">
        <v>129</v>
      </c>
      <c r="E11" s="74" t="s">
        <v>115</v>
      </c>
      <c r="F11" s="74" t="s">
        <v>116</v>
      </c>
      <c r="G11" s="74" t="s">
        <v>9</v>
      </c>
      <c r="H11" s="48"/>
    </row>
    <row r="12" spans="1:8">
      <c r="A12" s="72"/>
      <c r="B12" s="75" t="s">
        <v>149</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0</v>
      </c>
      <c r="D19" s="42"/>
      <c r="E19" s="42"/>
      <c r="F19" s="42"/>
      <c r="G19" s="42"/>
      <c r="H19" s="51"/>
    </row>
    <row r="20" spans="1:10">
      <c r="A20" s="63"/>
      <c r="H20" s="51"/>
    </row>
    <row r="21" spans="1:10" ht="15.75">
      <c r="A21" s="63"/>
      <c r="B21" s="142" t="s">
        <v>162</v>
      </c>
      <c r="H21" s="51"/>
    </row>
    <row r="22" spans="1:10">
      <c r="A22" s="125"/>
      <c r="B22" s="46"/>
      <c r="H22" s="51"/>
    </row>
    <row r="23" spans="1:10">
      <c r="A23" s="63"/>
      <c r="H23" s="51"/>
    </row>
    <row r="24" spans="1:10">
      <c r="A24" s="63"/>
      <c r="H24" s="51"/>
      <c r="J24" t="s">
        <v>302</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134</v>
      </c>
      <c r="B52" s="329"/>
      <c r="C52" s="329"/>
      <c r="D52" s="329"/>
      <c r="E52" s="329"/>
      <c r="F52" s="329"/>
      <c r="G52" s="329"/>
      <c r="H52" s="330"/>
    </row>
    <row r="53" spans="1:8" ht="15.75">
      <c r="A53" s="56"/>
      <c r="B53" s="40"/>
      <c r="C53" s="57"/>
      <c r="D53" s="57"/>
      <c r="E53" s="57"/>
      <c r="F53" s="58"/>
      <c r="G53" s="59"/>
      <c r="H53" s="60"/>
    </row>
    <row r="54" spans="1:8">
      <c r="A54" s="34"/>
      <c r="B54" s="36"/>
      <c r="C54" s="37"/>
      <c r="D54" s="38"/>
      <c r="E54" s="39"/>
      <c r="F54" s="37"/>
      <c r="G54" s="37"/>
      <c r="H54" s="37"/>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336</v>
      </c>
      <c r="B4" s="339"/>
      <c r="C4" s="339"/>
      <c r="D4" s="339"/>
      <c r="E4" s="339"/>
      <c r="F4" s="339"/>
      <c r="G4" s="339"/>
      <c r="H4" s="340"/>
    </row>
    <row r="5" spans="1:8">
      <c r="A5" s="41"/>
      <c r="B5" s="42"/>
      <c r="C5" s="43"/>
      <c r="D5" s="43"/>
      <c r="E5" s="33"/>
      <c r="F5" s="43"/>
      <c r="G5" s="43"/>
      <c r="H5" s="44"/>
    </row>
    <row r="6" spans="1:8">
      <c r="A6" s="67">
        <v>1</v>
      </c>
      <c r="B6" s="341" t="s">
        <v>123</v>
      </c>
      <c r="C6" s="341"/>
      <c r="D6" s="341"/>
      <c r="E6" s="341"/>
      <c r="F6" s="341"/>
      <c r="G6" s="341"/>
      <c r="H6" s="342"/>
    </row>
    <row r="7" spans="1:8" ht="49.5" customHeight="1">
      <c r="A7" s="68">
        <v>109</v>
      </c>
      <c r="B7" s="375" t="s">
        <v>64</v>
      </c>
      <c r="C7" s="375"/>
      <c r="D7" s="375"/>
      <c r="E7" s="375"/>
      <c r="F7" s="375"/>
      <c r="G7" s="375"/>
      <c r="H7" s="376"/>
    </row>
    <row r="8" spans="1:8" ht="15.75" customHeight="1">
      <c r="A8" s="69"/>
      <c r="B8" s="345"/>
      <c r="C8" s="346"/>
      <c r="D8" s="346"/>
      <c r="E8" s="346"/>
      <c r="F8" s="346"/>
      <c r="G8" s="70" t="s">
        <v>124</v>
      </c>
      <c r="H8" s="90" t="s">
        <v>199</v>
      </c>
    </row>
    <row r="9" spans="1:8">
      <c r="A9" s="45"/>
      <c r="B9" s="46"/>
      <c r="C9" s="331"/>
      <c r="D9" s="331"/>
      <c r="E9" s="331"/>
      <c r="F9" s="47"/>
      <c r="G9" s="61"/>
      <c r="H9" s="48"/>
    </row>
    <row r="10" spans="1:8" ht="15.75">
      <c r="A10" s="49" t="s">
        <v>113</v>
      </c>
      <c r="B10" s="46"/>
      <c r="C10" s="352" t="s">
        <v>155</v>
      </c>
      <c r="D10" s="352"/>
      <c r="E10" s="61"/>
      <c r="F10" s="47"/>
      <c r="G10" s="61"/>
      <c r="H10" s="48"/>
    </row>
    <row r="11" spans="1:8" ht="15.75">
      <c r="A11" s="45"/>
      <c r="B11" s="73" t="s">
        <v>114</v>
      </c>
      <c r="C11" s="73"/>
      <c r="D11" s="73" t="s">
        <v>129</v>
      </c>
      <c r="E11" s="74" t="s">
        <v>115</v>
      </c>
      <c r="F11" s="74" t="s">
        <v>116</v>
      </c>
      <c r="G11" s="74" t="s">
        <v>9</v>
      </c>
      <c r="H11" s="48"/>
    </row>
    <row r="12" spans="1:8">
      <c r="A12" s="72"/>
      <c r="B12" s="75" t="s">
        <v>148</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675.36+168.84+168.84+168.84+18.12</f>
        <v>1200</v>
      </c>
      <c r="D16" s="42"/>
      <c r="E16" s="42"/>
      <c r="F16" s="42"/>
      <c r="G16" s="42"/>
      <c r="H16" s="51"/>
    </row>
    <row r="17" spans="1:10" ht="15.75">
      <c r="A17" s="52"/>
      <c r="B17" s="79" t="s">
        <v>119</v>
      </c>
      <c r="C17" s="24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ht="15.75">
      <c r="A20" s="63"/>
      <c r="B20" s="53"/>
      <c r="H20" s="51"/>
    </row>
    <row r="21" spans="1:10">
      <c r="A21" s="63"/>
      <c r="H21" s="51"/>
    </row>
    <row r="22" spans="1:10">
      <c r="A22" s="63"/>
      <c r="H22" s="51"/>
    </row>
    <row r="23" spans="1:10">
      <c r="A23" s="63"/>
      <c r="H23" s="51"/>
    </row>
    <row r="24" spans="1:10">
      <c r="A24" s="63"/>
      <c r="H24" s="51"/>
      <c r="J24" t="s">
        <v>302</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51"/>
      <c r="E36" s="351"/>
      <c r="F36" s="35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290"/>
      <c r="D43" s="62"/>
      <c r="E43" s="42"/>
      <c r="F43" s="42"/>
      <c r="G43" s="35"/>
      <c r="H43" s="54"/>
    </row>
    <row r="44" spans="1:8" ht="15.75">
      <c r="A44" s="45"/>
      <c r="B44" s="291"/>
      <c r="C44" s="62"/>
      <c r="D44" s="62"/>
      <c r="E44" s="42"/>
      <c r="F44" s="42"/>
      <c r="G44" s="35"/>
      <c r="H44" s="54"/>
    </row>
    <row r="45" spans="1:8" ht="15.75">
      <c r="A45" s="45"/>
      <c r="B45" s="291"/>
      <c r="C45" s="62"/>
      <c r="D45" s="62"/>
      <c r="E45" s="42"/>
      <c r="F45" s="42"/>
      <c r="G45" s="35"/>
      <c r="H45" s="54"/>
    </row>
    <row r="46" spans="1:8" ht="15.75">
      <c r="A46" s="45"/>
      <c r="B46" s="291"/>
      <c r="C46" s="62"/>
      <c r="D46" s="62"/>
      <c r="E46" s="42"/>
      <c r="F46" s="42"/>
      <c r="G46" s="35"/>
      <c r="H46" s="54"/>
    </row>
    <row r="47" spans="1:8" ht="15.75">
      <c r="A47" s="45"/>
      <c r="B47" s="291"/>
      <c r="C47" s="62"/>
      <c r="D47" s="62"/>
      <c r="E47" s="42"/>
      <c r="F47" s="42"/>
      <c r="G47" s="35"/>
      <c r="H47" s="54"/>
    </row>
    <row r="48" spans="1:8" ht="15.75">
      <c r="A48" s="45"/>
      <c r="B48" s="291"/>
      <c r="C48" s="62"/>
      <c r="D48" s="62"/>
      <c r="E48" s="42"/>
      <c r="F48" s="42"/>
      <c r="G48" s="35"/>
      <c r="H48" s="54"/>
    </row>
    <row r="49" spans="1:8" ht="15.75">
      <c r="A49" s="45"/>
      <c r="B49" s="291"/>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28" t="s">
        <v>134</v>
      </c>
      <c r="B52" s="329"/>
      <c r="C52" s="329"/>
      <c r="D52" s="329"/>
      <c r="E52" s="329"/>
      <c r="F52" s="329"/>
      <c r="G52" s="329"/>
      <c r="H52" s="33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tabSelected="1" workbookViewId="0">
      <selection activeCell="J35" sqref="J3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32" t="s">
        <v>325</v>
      </c>
      <c r="B2" s="333"/>
      <c r="C2" s="333"/>
      <c r="D2" s="333"/>
      <c r="E2" s="333"/>
      <c r="F2" s="333"/>
      <c r="G2" s="333"/>
      <c r="H2" s="334"/>
    </row>
    <row r="3" spans="1:8">
      <c r="A3" s="335" t="s">
        <v>311</v>
      </c>
      <c r="B3" s="336"/>
      <c r="C3" s="336"/>
      <c r="D3" s="336"/>
      <c r="E3" s="336"/>
      <c r="F3" s="336"/>
      <c r="G3" s="336"/>
      <c r="H3" s="337"/>
    </row>
    <row r="4" spans="1:8">
      <c r="A4" s="338" t="s">
        <v>336</v>
      </c>
      <c r="B4" s="339"/>
      <c r="C4" s="339"/>
      <c r="D4" s="339"/>
      <c r="E4" s="339"/>
      <c r="F4" s="339"/>
      <c r="G4" s="339"/>
      <c r="H4" s="340"/>
    </row>
    <row r="5" spans="1:8">
      <c r="A5" s="41"/>
      <c r="B5" s="42"/>
      <c r="C5" s="43"/>
      <c r="D5" s="43"/>
      <c r="E5" s="33"/>
      <c r="F5" s="43"/>
      <c r="G5" s="43"/>
      <c r="H5" s="44"/>
    </row>
    <row r="6" spans="1:8">
      <c r="A6" s="67">
        <v>1</v>
      </c>
      <c r="B6" s="354" t="s">
        <v>123</v>
      </c>
      <c r="C6" s="354"/>
      <c r="D6" s="354"/>
      <c r="E6" s="354"/>
      <c r="F6" s="354"/>
      <c r="G6" s="354"/>
      <c r="H6" s="355"/>
    </row>
    <row r="7" spans="1:8" ht="49.5" customHeight="1">
      <c r="A7" s="68">
        <v>110</v>
      </c>
      <c r="B7" s="377" t="s">
        <v>65</v>
      </c>
      <c r="C7" s="377"/>
      <c r="D7" s="377"/>
      <c r="E7" s="377"/>
      <c r="F7" s="377"/>
      <c r="G7" s="377"/>
      <c r="H7" s="378"/>
    </row>
    <row r="8" spans="1:8" ht="15.75" customHeight="1">
      <c r="A8" s="69"/>
      <c r="B8" s="345"/>
      <c r="C8" s="346"/>
      <c r="D8" s="346"/>
      <c r="E8" s="346"/>
      <c r="F8" s="346"/>
      <c r="G8" s="70" t="s">
        <v>124</v>
      </c>
      <c r="H8" s="90" t="s">
        <v>8</v>
      </c>
    </row>
    <row r="9" spans="1:8">
      <c r="A9" s="45"/>
      <c r="B9" s="46"/>
      <c r="C9" s="331"/>
      <c r="D9" s="331"/>
      <c r="E9" s="331"/>
      <c r="F9" s="47"/>
      <c r="G9" s="180"/>
      <c r="H9" s="48"/>
    </row>
    <row r="10" spans="1:8">
      <c r="A10" s="249" t="s">
        <v>113</v>
      </c>
      <c r="B10" s="248"/>
      <c r="C10" s="380" t="s">
        <v>227</v>
      </c>
      <c r="D10" s="380"/>
      <c r="E10" s="180"/>
      <c r="F10" s="47"/>
      <c r="G10" s="180"/>
      <c r="H10" s="48"/>
    </row>
    <row r="11" spans="1:8" ht="15.75">
      <c r="A11" s="45"/>
      <c r="B11" s="73" t="s">
        <v>114</v>
      </c>
      <c r="C11" s="73"/>
      <c r="D11" s="73" t="s">
        <v>129</v>
      </c>
      <c r="E11" s="74" t="s">
        <v>115</v>
      </c>
      <c r="F11" s="74" t="s">
        <v>116</v>
      </c>
      <c r="G11" s="74" t="s">
        <v>9</v>
      </c>
      <c r="H11" s="48"/>
    </row>
    <row r="12" spans="1:8">
      <c r="A12" s="72"/>
      <c r="B12" s="183" t="s">
        <v>217</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79"/>
      <c r="B18" s="79" t="s">
        <v>120</v>
      </c>
      <c r="C18" s="80"/>
      <c r="D18" s="42"/>
      <c r="E18" s="42"/>
      <c r="F18" s="42"/>
      <c r="G18" s="42"/>
      <c r="H18" s="51"/>
    </row>
    <row r="19" spans="1:10" ht="15.75">
      <c r="A19" s="179"/>
      <c r="B19" s="79" t="s">
        <v>121</v>
      </c>
      <c r="C19" s="80">
        <f>G12</f>
        <v>0</v>
      </c>
      <c r="D19" s="42"/>
      <c r="E19" s="42"/>
      <c r="F19" s="42"/>
      <c r="G19" s="42"/>
      <c r="H19" s="51"/>
    </row>
    <row r="20" spans="1:10" ht="15.75">
      <c r="A20" s="179"/>
      <c r="B20" s="53"/>
      <c r="H20" s="51"/>
    </row>
    <row r="21" spans="1:10">
      <c r="A21" s="179"/>
      <c r="H21" s="51"/>
    </row>
    <row r="22" spans="1:10">
      <c r="A22" s="179"/>
      <c r="H22" s="51"/>
    </row>
    <row r="23" spans="1:10">
      <c r="A23" s="179"/>
      <c r="H23" s="51"/>
    </row>
    <row r="24" spans="1:10">
      <c r="A24" s="179"/>
      <c r="H24" s="51"/>
      <c r="J24" t="s">
        <v>302</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51"/>
      <c r="E36" s="351"/>
      <c r="F36" s="351"/>
      <c r="G36" s="124"/>
      <c r="H36" s="51"/>
    </row>
    <row r="37" spans="1:8" ht="15.75">
      <c r="A37" s="45"/>
      <c r="B37" s="381"/>
      <c r="C37" s="381"/>
      <c r="D37" s="381"/>
      <c r="E37" s="381"/>
      <c r="F37" s="381"/>
      <c r="G37" s="381"/>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23" t="s">
        <v>258</v>
      </c>
      <c r="C40" s="168" t="s">
        <v>259</v>
      </c>
      <c r="D40" s="224" t="s">
        <v>260</v>
      </c>
      <c r="E40" s="42"/>
      <c r="F40" s="42"/>
      <c r="G40" s="35"/>
      <c r="H40" s="54"/>
    </row>
    <row r="41" spans="1:8" ht="15.75">
      <c r="A41" s="45"/>
      <c r="B41" s="169">
        <v>1.5</v>
      </c>
      <c r="C41" s="214">
        <v>6</v>
      </c>
      <c r="D41" s="178">
        <f>B41*C41</f>
        <v>9</v>
      </c>
      <c r="E41" s="42"/>
      <c r="F41" s="42"/>
      <c r="G41" s="35"/>
      <c r="H41" s="54"/>
    </row>
    <row r="42" spans="1:8" ht="15.75">
      <c r="A42" s="45"/>
      <c r="B42" s="169">
        <v>1</v>
      </c>
      <c r="C42" s="214">
        <v>2</v>
      </c>
      <c r="D42" s="178">
        <f t="shared" ref="D42:D47" si="0">B42*C42</f>
        <v>2</v>
      </c>
      <c r="E42" s="42"/>
      <c r="F42" s="42"/>
      <c r="G42" s="35"/>
      <c r="H42" s="54"/>
    </row>
    <row r="43" spans="1:8" ht="15.75">
      <c r="A43" s="45"/>
      <c r="B43" s="292">
        <v>2</v>
      </c>
      <c r="C43" s="214">
        <v>2</v>
      </c>
      <c r="D43" s="178">
        <f t="shared" si="0"/>
        <v>4</v>
      </c>
      <c r="E43" s="42"/>
      <c r="F43" s="42"/>
      <c r="G43" s="35"/>
      <c r="H43" s="54"/>
    </row>
    <row r="44" spans="1:8" ht="15.75">
      <c r="A44" s="45"/>
      <c r="B44" s="292">
        <v>2.5</v>
      </c>
      <c r="C44" s="214">
        <v>2</v>
      </c>
      <c r="D44" s="178">
        <f t="shared" si="0"/>
        <v>5</v>
      </c>
      <c r="E44" s="42"/>
      <c r="F44" s="42"/>
      <c r="G44" s="35"/>
      <c r="H44" s="54"/>
    </row>
    <row r="45" spans="1:8" ht="15.75">
      <c r="A45" s="45"/>
      <c r="B45" s="292">
        <v>3</v>
      </c>
      <c r="C45" s="214">
        <v>2</v>
      </c>
      <c r="D45" s="178">
        <f t="shared" si="0"/>
        <v>6</v>
      </c>
      <c r="E45" s="225"/>
      <c r="F45" s="188"/>
      <c r="G45" s="35"/>
      <c r="H45" s="54"/>
    </row>
    <row r="46" spans="1:8" ht="15.75">
      <c r="A46" s="45"/>
      <c r="B46" s="292">
        <v>5</v>
      </c>
      <c r="C46" s="214">
        <v>1</v>
      </c>
      <c r="D46" s="178">
        <f t="shared" si="0"/>
        <v>5</v>
      </c>
      <c r="E46" s="225"/>
      <c r="F46" s="188"/>
      <c r="G46" s="35"/>
      <c r="H46" s="54"/>
    </row>
    <row r="47" spans="1:8" ht="15.75">
      <c r="A47" s="45"/>
      <c r="B47" s="292">
        <v>6</v>
      </c>
      <c r="C47" s="214">
        <v>3</v>
      </c>
      <c r="D47" s="178">
        <f t="shared" si="0"/>
        <v>18</v>
      </c>
      <c r="E47" s="225"/>
      <c r="F47" s="42"/>
      <c r="G47" s="35"/>
      <c r="H47" s="54"/>
    </row>
    <row r="48" spans="1:8" ht="15.75">
      <c r="A48" s="45"/>
      <c r="B48" s="257"/>
      <c r="C48" s="214" t="s">
        <v>230</v>
      </c>
      <c r="D48" s="178">
        <f>SUM(D41:D47)</f>
        <v>49</v>
      </c>
      <c r="E48" s="42"/>
      <c r="F48" s="42"/>
      <c r="G48" s="35"/>
      <c r="H48" s="54"/>
    </row>
    <row r="49" spans="1:8" ht="15.75">
      <c r="A49" s="45"/>
      <c r="B49" s="379" t="s">
        <v>261</v>
      </c>
      <c r="C49" s="349"/>
      <c r="D49" s="178">
        <f>D48/3</f>
        <v>16.333333333333332</v>
      </c>
      <c r="E49" s="241" t="s">
        <v>288</v>
      </c>
      <c r="F49" s="42"/>
      <c r="G49" s="35"/>
      <c r="H49" s="54"/>
    </row>
    <row r="50" spans="1:8" ht="15.75">
      <c r="A50" s="45"/>
      <c r="B50" s="46"/>
      <c r="C50" s="180"/>
      <c r="D50" s="180"/>
      <c r="E50" s="180"/>
      <c r="F50" s="47"/>
      <c r="G50" s="55"/>
      <c r="H50" s="48"/>
    </row>
    <row r="51" spans="1:8" ht="15.75">
      <c r="A51" s="81" t="s">
        <v>122</v>
      </c>
      <c r="B51" s="82"/>
      <c r="C51" s="83"/>
      <c r="D51" s="84"/>
      <c r="E51" s="85"/>
      <c r="F51" s="83"/>
      <c r="G51" s="83"/>
      <c r="H51" s="86"/>
    </row>
    <row r="52" spans="1:8" ht="15" customHeight="1">
      <c r="A52" s="328" t="s">
        <v>226</v>
      </c>
      <c r="B52" s="329"/>
      <c r="C52" s="329"/>
      <c r="D52" s="329"/>
      <c r="E52" s="329"/>
      <c r="F52" s="329"/>
      <c r="G52" s="329"/>
      <c r="H52" s="330"/>
    </row>
    <row r="53" spans="1:8" ht="15.75">
      <c r="A53" s="56"/>
      <c r="B53" s="40"/>
      <c r="C53" s="181"/>
      <c r="D53" s="181"/>
      <c r="E53" s="181"/>
      <c r="F53" s="58"/>
      <c r="G53" s="59"/>
      <c r="H53" s="60"/>
    </row>
    <row r="54" spans="1:8">
      <c r="A54" s="34"/>
      <c r="B54" s="36"/>
      <c r="C54" s="182"/>
      <c r="D54" s="38"/>
      <c r="E54" s="39"/>
      <c r="F54" s="182"/>
      <c r="G54" s="182"/>
      <c r="H54" s="182"/>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3</vt:i4>
      </vt:variant>
    </vt:vector>
  </HeadingPairs>
  <TitlesOfParts>
    <vt:vector size="22" baseType="lpstr">
      <vt:lpstr>BM11</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'BM11'!Area_de_impressao</vt:lpstr>
      <vt:lpstr>'COMPOSIÇÃO DO BDI EQUIPAMENTO'!Area_de_impressao</vt:lpstr>
      <vt:lpstr>'BM11'!Titulos_de_impressao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2022-09-01T11:50:20Z</cp:lastPrinted>
  <dcterms:created xsi:type="dcterms:W3CDTF">2018-07-31T01:21:33Z</dcterms:created>
  <dcterms:modified xsi:type="dcterms:W3CDTF">2022-09-20T17:04:35Z</dcterms:modified>
</cp:coreProperties>
</file>