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bookViews>
    <workbookView xWindow="-120" yWindow="-120" windowWidth="20730" windowHeight="11160" tabRatio="749"/>
  </bookViews>
  <sheets>
    <sheet name="BM04" sheetId="15" r:id="rId1"/>
    <sheet name="102" sheetId="22" r:id="rId2"/>
    <sheet name="105" sheetId="23" r:id="rId3"/>
    <sheet name="106" sheetId="24" r:id="rId4"/>
    <sheet name="107" sheetId="25" r:id="rId5"/>
    <sheet name="108" sheetId="26" r:id="rId6"/>
    <sheet name="109" sheetId="27" r:id="rId7"/>
    <sheet name="110" sheetId="39" r:id="rId8"/>
    <sheet name="111" sheetId="36" r:id="rId9"/>
    <sheet name="112" sheetId="29" r:id="rId10"/>
    <sheet name="114" sheetId="30" r:id="rId11"/>
    <sheet name="115" sheetId="31" r:id="rId12"/>
    <sheet name="201" sheetId="33" r:id="rId13"/>
    <sheet name="202" sheetId="34" r:id="rId14"/>
    <sheet name="203" sheetId="35" r:id="rId15"/>
    <sheet name="204" sheetId="38" r:id="rId16"/>
    <sheet name="205" sheetId="37" r:id="rId17"/>
    <sheet name="COMPOSIÇÃO DO BDI EQUIPAMENTO" sheetId="20" state="hidden" r:id="rId18"/>
  </sheets>
  <externalReferences>
    <externalReference r:id="rId19"/>
  </externalReferences>
  <definedNames>
    <definedName name="_xlnm.Print_Area" localSheetId="17">'COMPOSIÇÃO DO BDI EQUIPAMENTO'!$A$1:$E$52</definedName>
    <definedName name="SABRIL2017">'[1]SERVIÇOS ABRIL 2017'!$A$3:$E$6145</definedName>
    <definedName name="_xlnm.Print_Titles" localSheetId="0">'BM04'!$1:$9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8"/>
  <c r="C30" i="37"/>
  <c r="F24"/>
  <c r="G24" s="1"/>
  <c r="C29" i="38"/>
  <c r="F23"/>
  <c r="G23" s="1"/>
  <c r="C30" i="34"/>
  <c r="F24" s="1"/>
  <c r="G24" s="1"/>
  <c r="Q28" i="15"/>
  <c r="C16" i="33"/>
  <c r="G12"/>
  <c r="C31"/>
  <c r="F24" s="1"/>
  <c r="G24" s="1"/>
  <c r="Q25" i="15"/>
  <c r="C16" i="30"/>
  <c r="G12"/>
  <c r="D16"/>
  <c r="Q23" i="15"/>
  <c r="C17" i="39" l="1"/>
  <c r="G12"/>
  <c r="C19" s="1"/>
  <c r="C16" i="24"/>
  <c r="F12" i="23"/>
  <c r="C16" i="22"/>
  <c r="E25"/>
  <c r="B30"/>
  <c r="I48" i="15"/>
  <c r="K48" s="1"/>
  <c r="I49"/>
  <c r="K49" s="1"/>
  <c r="I50"/>
  <c r="K50" s="1"/>
  <c r="I51"/>
  <c r="K51" s="1"/>
  <c r="I52"/>
  <c r="K52" s="1"/>
  <c r="I53"/>
  <c r="K53" s="1"/>
  <c r="I54"/>
  <c r="K54" s="1"/>
  <c r="I55"/>
  <c r="K55" s="1"/>
  <c r="I40"/>
  <c r="K40" s="1"/>
  <c r="I41"/>
  <c r="K41" s="1"/>
  <c r="I42"/>
  <c r="K42" s="1"/>
  <c r="I43"/>
  <c r="K43" s="1"/>
  <c r="I44"/>
  <c r="K44" s="1"/>
  <c r="I45"/>
  <c r="K45" s="1"/>
  <c r="I36"/>
  <c r="K36" s="1"/>
  <c r="I37"/>
  <c r="K37" s="1"/>
  <c r="I38"/>
  <c r="K38" s="1"/>
  <c r="I30"/>
  <c r="K30" s="1"/>
  <c r="I33"/>
  <c r="K33" s="1"/>
  <c r="I34"/>
  <c r="K34" s="1"/>
  <c r="I35"/>
  <c r="K35" s="1"/>
  <c r="I14"/>
  <c r="K14" s="1"/>
  <c r="I15"/>
  <c r="K15" s="1"/>
  <c r="I18"/>
  <c r="K18" s="1"/>
  <c r="I21"/>
  <c r="K21" s="1"/>
  <c r="I23"/>
  <c r="K23" s="1"/>
  <c r="I24"/>
  <c r="K24" s="1"/>
  <c r="I25"/>
  <c r="K25" s="1"/>
  <c r="I26"/>
  <c r="K26" s="1"/>
  <c r="I12"/>
  <c r="G13" i="39" l="1"/>
  <c r="B27" i="22"/>
  <c r="F25"/>
  <c r="B25"/>
  <c r="B31" s="1"/>
  <c r="G12" i="37"/>
  <c r="G12" i="38"/>
  <c r="G12" i="34"/>
  <c r="C16" i="26"/>
  <c r="Q17" i="15"/>
  <c r="I17" s="1"/>
  <c r="K17" s="1"/>
  <c r="G55" l="1"/>
  <c r="H55" s="1"/>
  <c r="G54"/>
  <c r="H54" s="1"/>
  <c r="G53"/>
  <c r="H53" s="1"/>
  <c r="G52"/>
  <c r="H52" s="1"/>
  <c r="G51"/>
  <c r="H51" s="1"/>
  <c r="G50"/>
  <c r="H50" s="1"/>
  <c r="G49"/>
  <c r="H49" s="1"/>
  <c r="G48"/>
  <c r="H48" s="1"/>
  <c r="G47"/>
  <c r="H47" s="1"/>
  <c r="G45"/>
  <c r="H45" s="1"/>
  <c r="G44"/>
  <c r="H44" s="1"/>
  <c r="G43"/>
  <c r="H43" s="1"/>
  <c r="G42"/>
  <c r="H42" s="1"/>
  <c r="G41"/>
  <c r="H41" s="1"/>
  <c r="G40"/>
  <c r="H40" s="1"/>
  <c r="G38"/>
  <c r="H38" s="1"/>
  <c r="G37"/>
  <c r="H37" s="1"/>
  <c r="G36"/>
  <c r="H36" s="1"/>
  <c r="G35"/>
  <c r="H35" s="1"/>
  <c r="G34"/>
  <c r="H34" s="1"/>
  <c r="G33"/>
  <c r="H33" s="1"/>
  <c r="G30"/>
  <c r="H30" s="1"/>
  <c r="G21"/>
  <c r="G23"/>
  <c r="G24"/>
  <c r="G26"/>
  <c r="G14"/>
  <c r="G15"/>
  <c r="G17"/>
  <c r="G18"/>
  <c r="G12"/>
  <c r="E30" i="23"/>
  <c r="C19" i="38" l="1"/>
  <c r="C17" i="37"/>
  <c r="C19"/>
  <c r="Q32" i="15" s="1"/>
  <c r="C17" i="36"/>
  <c r="C19"/>
  <c r="Q22" i="15" s="1"/>
  <c r="I22" s="1"/>
  <c r="K22" s="1"/>
  <c r="C46" i="25"/>
  <c r="E27" i="23"/>
  <c r="C27"/>
  <c r="G12" i="35"/>
  <c r="C15" i="34"/>
  <c r="C19"/>
  <c r="Q29" i="15" s="1"/>
  <c r="C15" i="33"/>
  <c r="C19"/>
  <c r="G12" i="29"/>
  <c r="Q31" i="15" l="1"/>
  <c r="I31" s="1"/>
  <c r="K31" s="1"/>
  <c r="C16" i="38"/>
  <c r="G29" i="15"/>
  <c r="H29" s="1"/>
  <c r="I29"/>
  <c r="K29" s="1"/>
  <c r="G32"/>
  <c r="H32" s="1"/>
  <c r="I32"/>
  <c r="K32" s="1"/>
  <c r="G28"/>
  <c r="H28" s="1"/>
  <c r="I28"/>
  <c r="K28" s="1"/>
  <c r="G22"/>
  <c r="G13" i="38"/>
  <c r="G13" i="37"/>
  <c r="G13" i="36"/>
  <c r="C19" i="35"/>
  <c r="G13"/>
  <c r="C17"/>
  <c r="G13" i="34"/>
  <c r="C16" s="1"/>
  <c r="G13" i="33"/>
  <c r="G31" i="15" l="1"/>
  <c r="H31" s="1"/>
  <c r="C17" i="33"/>
  <c r="C17" i="34"/>
  <c r="J30" i="15"/>
  <c r="L28"/>
  <c r="L55"/>
  <c r="L53"/>
  <c r="L51"/>
  <c r="L50"/>
  <c r="L49"/>
  <c r="L45"/>
  <c r="L42"/>
  <c r="L41"/>
  <c r="L36"/>
  <c r="L35"/>
  <c r="L33"/>
  <c r="L29"/>
  <c r="G12" i="26"/>
  <c r="C19" s="1"/>
  <c r="G12" i="24"/>
  <c r="J15" i="15"/>
  <c r="J55"/>
  <c r="L54"/>
  <c r="J54"/>
  <c r="J53"/>
  <c r="L52"/>
  <c r="J52"/>
  <c r="J51"/>
  <c r="J50"/>
  <c r="J49"/>
  <c r="L48"/>
  <c r="J48"/>
  <c r="I47"/>
  <c r="J45"/>
  <c r="L44"/>
  <c r="J44"/>
  <c r="L43"/>
  <c r="J43"/>
  <c r="J42"/>
  <c r="J41"/>
  <c r="L40"/>
  <c r="J40"/>
  <c r="L38"/>
  <c r="J38"/>
  <c r="L37"/>
  <c r="J37"/>
  <c r="J36"/>
  <c r="J35"/>
  <c r="L34"/>
  <c r="J34"/>
  <c r="J33"/>
  <c r="L32"/>
  <c r="J32"/>
  <c r="J31"/>
  <c r="J29"/>
  <c r="J28"/>
  <c r="J21"/>
  <c r="J22"/>
  <c r="J24"/>
  <c r="J26"/>
  <c r="J12"/>
  <c r="G12" i="31"/>
  <c r="C19" s="1"/>
  <c r="G12" i="27"/>
  <c r="G13" s="1"/>
  <c r="C17" s="1"/>
  <c r="G12" i="25"/>
  <c r="J47" i="15" l="1"/>
  <c r="K47"/>
  <c r="L47" s="1"/>
  <c r="C17" i="25"/>
  <c r="F13"/>
  <c r="C19" s="1"/>
  <c r="L30" i="15"/>
  <c r="J14"/>
  <c r="L31"/>
  <c r="G13" i="31"/>
  <c r="C17" s="1"/>
  <c r="K12" i="15"/>
  <c r="G13" i="24"/>
  <c r="J46" i="15"/>
  <c r="J39"/>
  <c r="J27"/>
  <c r="G13" i="30"/>
  <c r="C19" s="1"/>
  <c r="G25" i="15" s="1"/>
  <c r="G13" i="29"/>
  <c r="C19" i="27"/>
  <c r="Q20" i="15" s="1"/>
  <c r="G13" i="26"/>
  <c r="G13" i="22"/>
  <c r="G20" i="15" l="1"/>
  <c r="I20"/>
  <c r="C17" i="26"/>
  <c r="Q19" i="15"/>
  <c r="I19" s="1"/>
  <c r="K19" s="1"/>
  <c r="Q13"/>
  <c r="I13" s="1"/>
  <c r="K13" s="1"/>
  <c r="C31" i="23"/>
  <c r="C32" s="1"/>
  <c r="L14" i="15"/>
  <c r="C17" i="24"/>
  <c r="C17" i="29"/>
  <c r="C17" i="30"/>
  <c r="C19" i="22"/>
  <c r="C17"/>
  <c r="L24" i="15"/>
  <c r="L26"/>
  <c r="L15"/>
  <c r="L21"/>
  <c r="L22"/>
  <c r="H14"/>
  <c r="H15"/>
  <c r="H20"/>
  <c r="H21"/>
  <c r="H22"/>
  <c r="H24"/>
  <c r="H26"/>
  <c r="H12"/>
  <c r="L12"/>
  <c r="F55"/>
  <c r="M55" s="1"/>
  <c r="F54"/>
  <c r="M54" s="1"/>
  <c r="F53"/>
  <c r="M53" s="1"/>
  <c r="F52"/>
  <c r="M52" s="1"/>
  <c r="F51"/>
  <c r="M51" s="1"/>
  <c r="F50"/>
  <c r="M50" s="1"/>
  <c r="F49"/>
  <c r="M49" s="1"/>
  <c r="F48"/>
  <c r="M48" s="1"/>
  <c r="F47"/>
  <c r="M47" s="1"/>
  <c r="F45"/>
  <c r="M45" s="1"/>
  <c r="F44"/>
  <c r="M44" s="1"/>
  <c r="F43"/>
  <c r="M43" s="1"/>
  <c r="F42"/>
  <c r="M42" s="1"/>
  <c r="F41"/>
  <c r="M41" s="1"/>
  <c r="F40"/>
  <c r="M40" s="1"/>
  <c r="F38"/>
  <c r="M38" s="1"/>
  <c r="F37"/>
  <c r="M37" s="1"/>
  <c r="F36"/>
  <c r="M36" s="1"/>
  <c r="F35"/>
  <c r="M35" s="1"/>
  <c r="F34"/>
  <c r="M34" s="1"/>
  <c r="F33"/>
  <c r="M33" s="1"/>
  <c r="F32"/>
  <c r="M32" s="1"/>
  <c r="F31"/>
  <c r="M31" s="1"/>
  <c r="F30"/>
  <c r="M30" s="1"/>
  <c r="F29"/>
  <c r="M29" s="1"/>
  <c r="F28"/>
  <c r="M28" s="1"/>
  <c r="F26"/>
  <c r="M26" s="1"/>
  <c r="F25"/>
  <c r="F24"/>
  <c r="M24" s="1"/>
  <c r="F23"/>
  <c r="F22"/>
  <c r="M22" s="1"/>
  <c r="F21"/>
  <c r="M21" s="1"/>
  <c r="F20"/>
  <c r="F19"/>
  <c r="F18"/>
  <c r="F17"/>
  <c r="F16"/>
  <c r="F15"/>
  <c r="M15" s="1"/>
  <c r="F14"/>
  <c r="M14" s="1"/>
  <c r="F13"/>
  <c r="F12"/>
  <c r="M12" s="1"/>
  <c r="J20" l="1"/>
  <c r="M20" s="1"/>
  <c r="K20"/>
  <c r="L20" s="1"/>
  <c r="G12" i="23"/>
  <c r="G13" i="15"/>
  <c r="H13" s="1"/>
  <c r="G19"/>
  <c r="H19" s="1"/>
  <c r="H23"/>
  <c r="H27"/>
  <c r="H39"/>
  <c r="L46"/>
  <c r="L39"/>
  <c r="H46"/>
  <c r="L27"/>
  <c r="F39"/>
  <c r="M39" s="1"/>
  <c r="F46"/>
  <c r="M46" s="1"/>
  <c r="F27"/>
  <c r="M27" s="1"/>
  <c r="F11"/>
  <c r="C19" i="23" l="1"/>
  <c r="G13"/>
  <c r="J19" i="15"/>
  <c r="M19" s="1"/>
  <c r="L19"/>
  <c r="J13"/>
  <c r="M13" s="1"/>
  <c r="L13"/>
  <c r="J23"/>
  <c r="M23" s="1"/>
  <c r="L23"/>
  <c r="F56"/>
  <c r="Q16" l="1"/>
  <c r="C16" i="23"/>
  <c r="C17" s="1"/>
  <c r="F57" i="15"/>
  <c r="E25" i="20"/>
  <c r="E18"/>
  <c r="E28" s="1"/>
  <c r="E12"/>
  <c r="G16" i="15" l="1"/>
  <c r="H16" s="1"/>
  <c r="I16"/>
  <c r="K16" s="1"/>
  <c r="F58"/>
  <c r="B7" i="20"/>
  <c r="B6"/>
  <c r="H17" i="15"/>
  <c r="H18"/>
  <c r="J16" l="1"/>
  <c r="M16" s="1"/>
  <c r="L16"/>
  <c r="J18"/>
  <c r="M18" s="1"/>
  <c r="L18"/>
  <c r="L17"/>
  <c r="J17"/>
  <c r="M17" l="1"/>
  <c r="J25"/>
  <c r="H25"/>
  <c r="H11" s="1"/>
  <c r="H56" s="1"/>
  <c r="H57" l="1"/>
  <c r="H58" s="1"/>
  <c r="M25"/>
  <c r="J11"/>
  <c r="L25"/>
  <c r="L11" s="1"/>
  <c r="L56" s="1"/>
  <c r="M11" l="1"/>
  <c r="J56"/>
  <c r="L57"/>
  <c r="L58" s="1"/>
  <c r="J57" l="1"/>
  <c r="M57" s="1"/>
  <c r="M56"/>
  <c r="J58" l="1"/>
  <c r="M58" s="1"/>
</calcChain>
</file>

<file path=xl/sharedStrings.xml><?xml version="1.0" encoding="utf-8"?>
<sst xmlns="http://schemas.openxmlformats.org/spreadsheetml/2006/main" count="685" uniqueCount="266">
  <si>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</si>
  <si>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</si>
  <si>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</si>
  <si>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</si>
  <si>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</si>
  <si>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</si>
  <si>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</si>
  <si>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</si>
  <si>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</si>
  <si>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</si>
  <si>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</si>
  <si>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</si>
  <si>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</si>
  <si>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</si>
  <si>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</si>
  <si>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</si>
  <si>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</si>
  <si>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</si>
  <si>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</si>
  <si>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</si>
  <si>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</si>
  <si>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</si>
  <si>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</si>
  <si>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</si>
  <si>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</si>
  <si>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</si>
  <si>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</si>
  <si>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</si>
  <si>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</si>
  <si>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</si>
  <si>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</si>
  <si>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</si>
  <si>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</si>
  <si>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</si>
  <si>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</si>
  <si>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</si>
  <si>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</si>
  <si>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</si>
  <si>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</si>
  <si>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</si>
  <si>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</si>
  <si>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</si>
  <si>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</si>
  <si>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</si>
  <si>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</si>
  <si>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</si>
  <si>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</si>
  <si>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</si>
  <si>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</si>
  <si>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</si>
  <si>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</si>
  <si>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</si>
  <si>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</si>
  <si>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</si>
  <si>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</si>
  <si>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</si>
  <si>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</si>
  <si>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</si>
  <si>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</si>
  <si>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</si>
  <si>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</si>
  <si>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</si>
  <si>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</si>
  <si>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</si>
  <si>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</si>
  <si>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</si>
  <si>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</si>
  <si>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</si>
  <si>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</si>
  <si>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</si>
  <si>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</si>
  <si>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</si>
  <si>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</si>
  <si>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</si>
  <si>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</si>
  <si>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</si>
  <si>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</si>
  <si>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</si>
  <si>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</si>
  <si>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</si>
  <si>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</si>
  <si>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</si>
  <si>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</si>
  <si>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</si>
  <si>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</si>
  <si>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</si>
  <si>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</si>
  <si>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</si>
  <si>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</si>
  <si>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</si>
  <si>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</si>
  <si>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</si>
  <si>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</si>
  <si>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</si>
  <si>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</si>
  <si>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</si>
  <si>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</si>
  <si>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</si>
  <si>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</si>
  <si>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</si>
  <si>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</si>
  <si>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</si>
  <si>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</si>
  <si>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</si>
  <si>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</si>
  <si>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</si>
  <si>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</si>
  <si>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</si>
  <si>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</si>
  <si>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</si>
  <si>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</si>
  <si>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</si>
  <si>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</si>
  <si>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</si>
  <si>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</si>
  <si>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</si>
  <si>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</si>
  <si>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</si>
  <si>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</si>
  <si>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</si>
  <si>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</si>
  <si>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</si>
  <si>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</si>
  <si>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</si>
  <si>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</si>
  <si>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</si>
  <si>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</si>
  <si>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</si>
  <si>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</si>
  <si>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</si>
  <si>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</si>
  <si>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</si>
  <si>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</si>
  <si>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</si>
  <si>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</si>
  <si>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</si>
  <si>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</si>
  <si>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</si>
  <si>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</si>
  <si>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</si>
  <si>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</si>
  <si>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</si>
  <si>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</si>
  <si>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</si>
  <si>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</si>
  <si>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</si>
  <si>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</si>
  <si>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</si>
  <si>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</si>
  <si>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</si>
  <si>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m³</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</si>
  <si>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</si>
  <si>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</si>
  <si>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</si>
  <si>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</si>
  <si>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</si>
  <si>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</si>
  <si>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</si>
  <si>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</si>
  <si>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</si>
  <si>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</si>
  <si>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</si>
  <si>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QUANT. Total</t>
  </si>
  <si>
    <t>Valor TOTAL
R$</t>
  </si>
  <si>
    <t>mês 5</t>
  </si>
  <si>
    <t>mês 6</t>
  </si>
  <si>
    <t>mês 7</t>
  </si>
  <si>
    <t>mês 8</t>
  </si>
  <si>
    <t>mês 9</t>
  </si>
  <si>
    <t>mês 10</t>
  </si>
  <si>
    <t>mês 11</t>
  </si>
  <si>
    <t>mês 12</t>
  </si>
  <si>
    <t>Valor medido</t>
  </si>
  <si>
    <t>Real. Acumul.</t>
  </si>
  <si>
    <t>COMPR.(m)</t>
  </si>
  <si>
    <t>((0,63+1,63+3,75+3,65+1,95+0,76+1+3,05+0,97+1,92+0,85+7,74)*46,51+(1,22+1,73+11,46+1,58+1,92)*50,76)*1,05=</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</si>
  <si>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</si>
  <si>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</si>
  <si>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</si>
  <si>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</si>
  <si>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</si>
  <si>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</si>
  <si>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</si>
  <si>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</si>
  <si>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</si>
  <si>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</si>
  <si>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</si>
  <si>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</si>
  <si>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</si>
  <si>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</si>
  <si>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</si>
  <si>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</si>
  <si>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10mm da cola da pastilha</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</si>
  <si>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</si>
  <si>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</si>
  <si>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</si>
  <si>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</si>
  <si>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</si>
  <si>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</si>
  <si>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</si>
  <si>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</si>
  <si>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</si>
  <si>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</si>
  <si>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</si>
  <si>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</si>
  <si>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</si>
  <si>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</si>
  <si>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</si>
  <si>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</si>
  <si>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BM02</t>
  </si>
  <si>
    <t>ÁREA ACUMULADA ATÉ BM03</t>
  </si>
  <si>
    <t>VOLUME (M³)</t>
  </si>
  <si>
    <t>EMPOLAMENTO</t>
  </si>
  <si>
    <t>BM03</t>
  </si>
  <si>
    <t>PERIMETRO 73,93</t>
  </si>
  <si>
    <t>ALTURA 50,76</t>
  </si>
  <si>
    <t xml:space="preserve">ÁREA = </t>
  </si>
  <si>
    <t>CRITÉRIO DE LEVANTAMENTO: EQUIPAMENTO EXISTENTE NA OBRA - CONTAGEM</t>
  </si>
  <si>
    <t>Movimento carga</t>
  </si>
  <si>
    <t>M²</t>
  </si>
  <si>
    <t xml:space="preserve">REJUNTAMENTO </t>
  </si>
  <si>
    <t>CERÂMICA</t>
  </si>
  <si>
    <t>LOCAL</t>
  </si>
  <si>
    <t>UNIDADE</t>
  </si>
  <si>
    <t>PAREDE 1</t>
  </si>
  <si>
    <t>PAREDE 2</t>
  </si>
  <si>
    <t>PAREDE 3</t>
  </si>
  <si>
    <t>PAREDE 4</t>
  </si>
  <si>
    <t>PAREDE 5</t>
  </si>
  <si>
    <t>PAREDE 6</t>
  </si>
  <si>
    <t>BM02 acumulado</t>
  </si>
  <si>
    <t>BM03 acumulado</t>
  </si>
  <si>
    <t>volume empolado</t>
  </si>
  <si>
    <t>BM04 acumulado</t>
  </si>
  <si>
    <t>DEMOLIÇÃO DE PASTILHAS</t>
  </si>
  <si>
    <t>PAREDE 7</t>
  </si>
  <si>
    <t>ACUMULADO</t>
  </si>
  <si>
    <t>NO MÊS</t>
  </si>
  <si>
    <t>MEMÓRIA DE CÁLCULO DO BOLETIM MENSAL DE MEDIÇÃO DOS SERVIÇOS-BM-04</t>
  </si>
  <si>
    <t>BM04</t>
  </si>
  <si>
    <t>Mes DEZ/21</t>
  </si>
  <si>
    <t>BM 04 - 01 A 31/DEZ./2021</t>
  </si>
  <si>
    <t>acumulado</t>
  </si>
  <si>
    <t>mês</t>
  </si>
  <si>
    <t>NOV</t>
  </si>
  <si>
    <t>DEZ</t>
  </si>
  <si>
    <t>BM 04 - 01 A 31/DEZ/2021</t>
  </si>
  <si>
    <t>dez</t>
  </si>
  <si>
    <t>PASTILHAS</t>
  </si>
  <si>
    <t>REJUNTAMENTO</t>
  </si>
  <si>
    <t>BM 04 - DEZ/2021</t>
  </si>
  <si>
    <t>BOLETIM DE MEDIÇÃO BM04 - 01 a 31 DEZ 2021</t>
  </si>
  <si>
    <t>PERÍODO DE REFERÊNCIA DA MEDIÇÃO ATUAL: 01 a 31 DEZ 2021</t>
  </si>
  <si>
    <t>PERÍODO DE REFERÊNCIA DA MEDIÇÃO ATUAL: 01  a 31 DEZ 2021</t>
  </si>
  <si>
    <t>nov. 21</t>
  </si>
  <si>
    <t>nov.21</t>
  </si>
  <si>
    <t>balancim: Mont. Desmontag.</t>
  </si>
  <si>
    <t>ETAPA 1 - ÁREA LAJE TÉCNICA 1</t>
  </si>
  <si>
    <t>nov</t>
  </si>
  <si>
    <t>mês dez</t>
  </si>
  <si>
    <t>mês 2
OUT 21</t>
  </si>
  <si>
    <t>mês 1
SET 21</t>
  </si>
  <si>
    <t>mês 3
NOV 21</t>
  </si>
  <si>
    <t>mês 4
DEZ 21</t>
  </si>
  <si>
    <t>MÊS 04 
01 A 31 DEZ 2021</t>
  </si>
  <si>
    <t>(ajuste de casa decimal - não periódica - ajuste na ultima medição)</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</si>
</sst>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60">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8"/>
      <color theme="1"/>
      <name val="Calibri"/>
      <family val="2"/>
      <scheme val="minor"/>
    </font>
    <font>
      <sz val="11"/>
      <name val="Arial"/>
      <family val="2"/>
    </font>
    <font>
      <sz val="10"/>
      <color theme="1"/>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8">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39" fillId="21" borderId="25" xfId="0" applyNumberFormat="1" applyFont="1" applyFill="1" applyBorder="1" applyAlignment="1">
      <alignment horizontal="center" vertical="center" wrapText="1"/>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0" fontId="31" fillId="2" borderId="25" xfId="0" applyFont="1" applyFill="1" applyBorder="1" applyAlignment="1">
      <alignment vertical="center"/>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0" fontId="32" fillId="2" borderId="25" xfId="0" applyFont="1" applyFill="1" applyBorder="1" applyAlignment="1">
      <alignment vertical="center"/>
    </xf>
    <xf numFmtId="0" fontId="31" fillId="0" borderId="25" xfId="0" applyFont="1" applyBorder="1" applyAlignment="1">
      <alignment vertical="center"/>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0" fontId="0" fillId="0" borderId="15"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177" fontId="44" fillId="24" borderId="13" xfId="0" applyNumberFormat="1" applyFont="1" applyFill="1" applyBorder="1" applyAlignment="1">
      <alignment vertical="center"/>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 fontId="44" fillId="24" borderId="0" xfId="0" applyNumberFormat="1" applyFont="1" applyFill="1" applyBorder="1" applyAlignment="1">
      <alignment vertical="center"/>
    </xf>
    <xf numFmtId="43" fontId="30" fillId="0" borderId="32" xfId="116" applyFont="1" applyBorder="1" applyAlignment="1">
      <alignment vertical="center"/>
    </xf>
    <xf numFmtId="43" fontId="30" fillId="0" borderId="35"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17" fontId="0" fillId="0" borderId="25" xfId="0" applyNumberFormat="1" applyBorder="1"/>
    <xf numFmtId="43" fontId="0" fillId="0" borderId="25" xfId="116" applyFont="1" applyBorder="1" applyAlignment="1">
      <alignment horizontal="center"/>
    </xf>
    <xf numFmtId="43" fontId="0" fillId="0" borderId="25" xfId="0" applyNumberFormat="1" applyBorder="1" applyAlignment="1">
      <alignment horizontal="center"/>
    </xf>
    <xf numFmtId="17" fontId="57" fillId="0" borderId="25" xfId="0" applyNumberFormat="1" applyFont="1" applyBorder="1" applyAlignment="1">
      <alignment horizontal="center"/>
    </xf>
    <xf numFmtId="0" fontId="0" fillId="0" borderId="25" xfId="0" applyBorder="1" applyAlignment="1">
      <alignment vertical="center"/>
    </xf>
    <xf numFmtId="0" fontId="0" fillId="0" borderId="25" xfId="0" applyBorder="1" applyAlignment="1">
      <alignment horizontal="right" vertical="center"/>
    </xf>
    <xf numFmtId="43" fontId="0" fillId="0" borderId="25" xfId="0" applyNumberFormat="1" applyBorder="1" applyAlignment="1">
      <alignment horizontal="right" vertical="center"/>
    </xf>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0" fontId="0" fillId="0" borderId="25" xfId="0" applyBorder="1" applyAlignment="1">
      <alignment horizont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8"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0" fontId="59" fillId="0" borderId="25" xfId="0" applyFont="1" applyBorder="1" applyAlignment="1">
      <alignment horizontal="center" vertical="center"/>
    </xf>
    <xf numFmtId="43" fontId="31" fillId="0" borderId="34" xfId="116" applyFont="1" applyBorder="1" applyAlignment="1">
      <alignment vertical="center"/>
    </xf>
    <xf numFmtId="43" fontId="31" fillId="0" borderId="38" xfId="116" applyFont="1" applyBorder="1" applyAlignment="1">
      <alignment vertical="center"/>
    </xf>
    <xf numFmtId="43" fontId="31" fillId="0" borderId="25" xfId="0" applyNumberFormat="1" applyFont="1" applyBorder="1" applyAlignment="1">
      <alignment vertical="center"/>
    </xf>
    <xf numFmtId="44" fontId="31" fillId="0" borderId="25" xfId="1" applyFont="1" applyBorder="1" applyAlignment="1">
      <alignment vertical="center"/>
    </xf>
    <xf numFmtId="0" fontId="30" fillId="26" borderId="36" xfId="0" applyFont="1" applyFill="1" applyBorder="1" applyAlignment="1">
      <alignment horizontal="center" vertical="center"/>
    </xf>
    <xf numFmtId="0" fontId="30" fillId="26" borderId="37" xfId="0" applyFont="1" applyFill="1" applyBorder="1" applyAlignment="1">
      <alignment horizontal="center" vertical="center"/>
    </xf>
    <xf numFmtId="0" fontId="30" fillId="26" borderId="36"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9" fillId="21" borderId="25"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0" fillId="0" borderId="30"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25" xfId="0" applyBorder="1" applyAlignment="1">
      <alignment horizontal="center"/>
    </xf>
    <xf numFmtId="177" fontId="49" fillId="24" borderId="13" xfId="0"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30" fillId="0" borderId="0" xfId="3" applyFont="1" applyBorder="1"/>
    <xf numFmtId="0" fontId="29" fillId="21" borderId="0" xfId="3" applyFont="1" applyFill="1" applyBorder="1" applyAlignment="1">
      <alignment horizontal="left"/>
    </xf>
    <xf numFmtId="0" fontId="29" fillId="21" borderId="0" xfId="0" applyFont="1" applyFill="1" applyBorder="1" applyAlignment="1">
      <alignment horizontal="center" vertical="center"/>
    </xf>
    <xf numFmtId="0" fontId="30" fillId="0" borderId="0" xfId="3" applyFont="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321882</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58</xdr:row>
      <xdr:rowOff>150394</xdr:rowOff>
    </xdr:from>
    <xdr:to>
      <xdr:col>1</xdr:col>
      <xdr:colOff>1651001</xdr:colOff>
      <xdr:row>58</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50</xdr:row>
      <xdr:rowOff>28575</xdr:rowOff>
    </xdr:from>
    <xdr:to>
      <xdr:col>7</xdr:col>
      <xdr:colOff>106375</xdr:colOff>
      <xdr:row>52</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1</xdr:col>
      <xdr:colOff>676275</xdr:colOff>
      <xdr:row>31</xdr:row>
      <xdr:rowOff>31342</xdr:rowOff>
    </xdr:from>
    <xdr:to>
      <xdr:col>5</xdr:col>
      <xdr:colOff>247650</xdr:colOff>
      <xdr:row>49</xdr:row>
      <xdr:rowOff>162009</xdr:rowOff>
    </xdr:to>
    <xdr:pic>
      <xdr:nvPicPr>
        <xdr:cNvPr id="2" name="Imagem 1">
          <a:extLst>
            <a:ext uri="{FF2B5EF4-FFF2-40B4-BE49-F238E27FC236}">
              <a16:creationId xmlns:a16="http://schemas.microsoft.com/office/drawing/2014/main" xmlns="" id="{72C2F489-1D11-4B25-9B4E-1E76FE50804E}"/>
            </a:ext>
          </a:extLst>
        </xdr:cNvPr>
        <xdr:cNvPicPr>
          <a:picLocks noChangeAspect="1"/>
        </xdr:cNvPicPr>
      </xdr:nvPicPr>
      <xdr:blipFill>
        <a:blip xmlns:r="http://schemas.openxmlformats.org/officeDocument/2006/relationships" r:embed="rId2"/>
        <a:stretch>
          <a:fillRect/>
        </a:stretch>
      </xdr:blipFill>
      <xdr:spPr>
        <a:xfrm>
          <a:off x="1495425" y="6317842"/>
          <a:ext cx="3943350" cy="4293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46</xdr:row>
      <xdr:rowOff>152400</xdr:rowOff>
    </xdr:from>
    <xdr:to>
      <xdr:col>7</xdr:col>
      <xdr:colOff>106375</xdr:colOff>
      <xdr:row>49</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638174</xdr:colOff>
      <xdr:row>20</xdr:row>
      <xdr:rowOff>38100</xdr:rowOff>
    </xdr:from>
    <xdr:to>
      <xdr:col>6</xdr:col>
      <xdr:colOff>281010</xdr:colOff>
      <xdr:row>39</xdr:row>
      <xdr:rowOff>152400</xdr:rowOff>
    </xdr:to>
    <xdr:pic>
      <xdr:nvPicPr>
        <xdr:cNvPr id="3" name="Imagem 2">
          <a:extLst>
            <a:ext uri="{FF2B5EF4-FFF2-40B4-BE49-F238E27FC236}">
              <a16:creationId xmlns:a16="http://schemas.microsoft.com/office/drawing/2014/main" xmlns="" id="{AD67AF59-B552-49F9-90C6-F0E743F1DD9E}"/>
            </a:ext>
          </a:extLst>
        </xdr:cNvPr>
        <xdr:cNvPicPr>
          <a:picLocks noChangeAspect="1"/>
        </xdr:cNvPicPr>
      </xdr:nvPicPr>
      <xdr:blipFill>
        <a:blip xmlns:r="http://schemas.openxmlformats.org/officeDocument/2006/relationships" r:embed="rId2"/>
        <a:stretch>
          <a:fillRect/>
        </a:stretch>
      </xdr:blipFill>
      <xdr:spPr>
        <a:xfrm>
          <a:off x="638174" y="4429125"/>
          <a:ext cx="5234011" cy="447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47</xdr:row>
      <xdr:rowOff>47625</xdr:rowOff>
    </xdr:from>
    <xdr:to>
      <xdr:col>7</xdr:col>
      <xdr:colOff>230200</xdr:colOff>
      <xdr:row>49</xdr:row>
      <xdr:rowOff>141394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886450" y="10067925"/>
          <a:ext cx="877900" cy="493819"/>
        </a:xfrm>
        <a:prstGeom prst="rect">
          <a:avLst/>
        </a:prstGeom>
      </xdr:spPr>
    </xdr:pic>
    <xdr:clientData/>
  </xdr:twoCellAnchor>
  <xdr:twoCellAnchor editAs="oneCell">
    <xdr:from>
      <xdr:col>0</xdr:col>
      <xdr:colOff>95249</xdr:colOff>
      <xdr:row>19</xdr:row>
      <xdr:rowOff>19050</xdr:rowOff>
    </xdr:from>
    <xdr:to>
      <xdr:col>7</xdr:col>
      <xdr:colOff>518670</xdr:colOff>
      <xdr:row>39</xdr:row>
      <xdr:rowOff>95250</xdr:rowOff>
    </xdr:to>
    <xdr:pic>
      <xdr:nvPicPr>
        <xdr:cNvPr id="5" name="Imagem 4">
          <a:extLst>
            <a:ext uri="{FF2B5EF4-FFF2-40B4-BE49-F238E27FC236}">
              <a16:creationId xmlns:a16="http://schemas.microsoft.com/office/drawing/2014/main" xmlns="" id="{ED840DAF-CBFA-4A03-A8AA-BEB7BFC578A1}"/>
            </a:ext>
          </a:extLst>
        </xdr:cNvPr>
        <xdr:cNvPicPr>
          <a:picLocks noChangeAspect="1"/>
        </xdr:cNvPicPr>
      </xdr:nvPicPr>
      <xdr:blipFill>
        <a:blip xmlns:r="http://schemas.openxmlformats.org/officeDocument/2006/relationships" r:embed="rId2"/>
        <a:stretch>
          <a:fillRect/>
        </a:stretch>
      </xdr:blipFill>
      <xdr:spPr>
        <a:xfrm>
          <a:off x="95249" y="3924300"/>
          <a:ext cx="6957571" cy="459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171450</xdr:colOff>
      <xdr:row>20</xdr:row>
      <xdr:rowOff>38100</xdr:rowOff>
    </xdr:from>
    <xdr:to>
      <xdr:col>6</xdr:col>
      <xdr:colOff>22901</xdr:colOff>
      <xdr:row>35</xdr:row>
      <xdr:rowOff>170193</xdr:rowOff>
    </xdr:to>
    <xdr:pic>
      <xdr:nvPicPr>
        <xdr:cNvPr id="4" name="Imagem 3">
          <a:extLst>
            <a:ext uri="{FF2B5EF4-FFF2-40B4-BE49-F238E27FC236}">
              <a16:creationId xmlns:a16="http://schemas.microsoft.com/office/drawing/2014/main" xmlns="" id="{5B8F5EBF-91B5-4F6C-B294-5483A98CE4E0}"/>
            </a:ext>
          </a:extLst>
        </xdr:cNvPr>
        <xdr:cNvPicPr>
          <a:picLocks noChangeAspect="1"/>
        </xdr:cNvPicPr>
      </xdr:nvPicPr>
      <xdr:blipFill>
        <a:blip xmlns:r="http://schemas.openxmlformats.org/officeDocument/2006/relationships" r:embed="rId2"/>
        <a:stretch>
          <a:fillRect/>
        </a:stretch>
      </xdr:blipFill>
      <xdr:spPr>
        <a:xfrm>
          <a:off x="990600" y="4457700"/>
          <a:ext cx="4871126" cy="30848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561975</xdr:colOff>
      <xdr:row>21</xdr:row>
      <xdr:rowOff>123825</xdr:rowOff>
    </xdr:from>
    <xdr:to>
      <xdr:col>4</xdr:col>
      <xdr:colOff>180574</xdr:colOff>
      <xdr:row>48</xdr:row>
      <xdr:rowOff>84989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1381125" y="4733925"/>
          <a:ext cx="3209524" cy="5885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0</xdr:col>
      <xdr:colOff>0</xdr:colOff>
      <xdr:row>25</xdr:row>
      <xdr:rowOff>0</xdr:rowOff>
    </xdr:from>
    <xdr:to>
      <xdr:col>7</xdr:col>
      <xdr:colOff>522099</xdr:colOff>
      <xdr:row>32</xdr:row>
      <xdr:rowOff>0</xdr:rowOff>
    </xdr:to>
    <xdr:pic>
      <xdr:nvPicPr>
        <xdr:cNvPr id="2" name="Imagem 1">
          <a:extLst>
            <a:ext uri="{FF2B5EF4-FFF2-40B4-BE49-F238E27FC236}">
              <a16:creationId xmlns:a16="http://schemas.microsoft.com/office/drawing/2014/main" xmlns="" id="{64FF9C1C-5EFC-4508-B6E3-891D301D8F5B}"/>
            </a:ext>
          </a:extLst>
        </xdr:cNvPr>
        <xdr:cNvPicPr>
          <a:picLocks noChangeAspect="1"/>
        </xdr:cNvPicPr>
      </xdr:nvPicPr>
      <xdr:blipFill>
        <a:blip xmlns:r="http://schemas.openxmlformats.org/officeDocument/2006/relationships" r:embed="rId2"/>
        <a:stretch>
          <a:fillRect/>
        </a:stretch>
      </xdr:blipFill>
      <xdr:spPr>
        <a:xfrm>
          <a:off x="0" y="5353050"/>
          <a:ext cx="7056249" cy="1400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695950" y="9639300"/>
          <a:ext cx="877900" cy="493819"/>
        </a:xfrm>
        <a:prstGeom prst="rect">
          <a:avLst/>
        </a:prstGeom>
      </xdr:spPr>
    </xdr:pic>
    <xdr:clientData/>
  </xdr:twoCellAnchor>
  <xdr:twoCellAnchor editAs="oneCell">
    <xdr:from>
      <xdr:col>1</xdr:col>
      <xdr:colOff>866775</xdr:colOff>
      <xdr:row>31</xdr:row>
      <xdr:rowOff>28552</xdr:rowOff>
    </xdr:from>
    <xdr:to>
      <xdr:col>4</xdr:col>
      <xdr:colOff>209551</xdr:colOff>
      <xdr:row>49</xdr:row>
      <xdr:rowOff>161924</xdr:rowOff>
    </xdr:to>
    <xdr:pic>
      <xdr:nvPicPr>
        <xdr:cNvPr id="3" name="Imagem 2">
          <a:extLst>
            <a:ext uri="{FF2B5EF4-FFF2-40B4-BE49-F238E27FC236}">
              <a16:creationId xmlns:a16="http://schemas.microsoft.com/office/drawing/2014/main" xmlns="" id="{0FE1C74B-D050-426A-A3D7-4BA0C2DC37F9}"/>
            </a:ext>
          </a:extLst>
        </xdr:cNvPr>
        <xdr:cNvPicPr>
          <a:picLocks noChangeAspect="1"/>
        </xdr:cNvPicPr>
      </xdr:nvPicPr>
      <xdr:blipFill>
        <a:blip xmlns:r="http://schemas.openxmlformats.org/officeDocument/2006/relationships" r:embed="rId2"/>
        <a:stretch>
          <a:fillRect/>
        </a:stretch>
      </xdr:blipFill>
      <xdr:spPr>
        <a:xfrm>
          <a:off x="1685925" y="6734152"/>
          <a:ext cx="3305176" cy="36480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1</xdr:col>
      <xdr:colOff>846665</xdr:colOff>
      <xdr:row>30</xdr:row>
      <xdr:rowOff>10584</xdr:rowOff>
    </xdr:from>
    <xdr:to>
      <xdr:col>3</xdr:col>
      <xdr:colOff>867724</xdr:colOff>
      <xdr:row>50</xdr:row>
      <xdr:rowOff>10584</xdr:rowOff>
    </xdr:to>
    <xdr:pic>
      <xdr:nvPicPr>
        <xdr:cNvPr id="3" name="Imagem 2">
          <a:extLst>
            <a:ext uri="{FF2B5EF4-FFF2-40B4-BE49-F238E27FC236}">
              <a16:creationId xmlns:a16="http://schemas.microsoft.com/office/drawing/2014/main" xmlns="" id="{C4A26A08-0739-4A86-9C94-54059A33F5F5}"/>
            </a:ext>
          </a:extLst>
        </xdr:cNvPr>
        <xdr:cNvPicPr>
          <a:picLocks noChangeAspect="1"/>
        </xdr:cNvPicPr>
      </xdr:nvPicPr>
      <xdr:blipFill>
        <a:blip xmlns:r="http://schemas.openxmlformats.org/officeDocument/2006/relationships" r:embed="rId2"/>
        <a:stretch>
          <a:fillRect/>
        </a:stretch>
      </xdr:blipFill>
      <xdr:spPr>
        <a:xfrm>
          <a:off x="1661582" y="6529917"/>
          <a:ext cx="2804475" cy="40216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428625</xdr:colOff>
      <xdr:row>50</xdr:row>
      <xdr:rowOff>57150</xdr:rowOff>
    </xdr:from>
    <xdr:to>
      <xdr:col>6</xdr:col>
      <xdr:colOff>658825</xdr:colOff>
      <xdr:row>52</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809626</xdr:colOff>
      <xdr:row>29</xdr:row>
      <xdr:rowOff>31037</xdr:rowOff>
    </xdr:from>
    <xdr:to>
      <xdr:col>3</xdr:col>
      <xdr:colOff>1104900</xdr:colOff>
      <xdr:row>50</xdr:row>
      <xdr:rowOff>9526</xdr:rowOff>
    </xdr:to>
    <xdr:pic>
      <xdr:nvPicPr>
        <xdr:cNvPr id="3" name="Imagem 2">
          <a:extLst>
            <a:ext uri="{FF2B5EF4-FFF2-40B4-BE49-F238E27FC236}">
              <a16:creationId xmlns:a16="http://schemas.microsoft.com/office/drawing/2014/main" xmlns="" id="{94EA4682-7EC2-45FE-879E-A0265E669C72}"/>
            </a:ext>
          </a:extLst>
        </xdr:cNvPr>
        <xdr:cNvPicPr>
          <a:picLocks noChangeAspect="1"/>
        </xdr:cNvPicPr>
      </xdr:nvPicPr>
      <xdr:blipFill>
        <a:blip xmlns:r="http://schemas.openxmlformats.org/officeDocument/2006/relationships" r:embed="rId2"/>
        <a:stretch>
          <a:fillRect/>
        </a:stretch>
      </xdr:blipFill>
      <xdr:spPr>
        <a:xfrm>
          <a:off x="1628776" y="6212762"/>
          <a:ext cx="3076574" cy="41790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561975</xdr:colOff>
      <xdr:row>50</xdr:row>
      <xdr:rowOff>66675</xdr:rowOff>
    </xdr:from>
    <xdr:to>
      <xdr:col>7</xdr:col>
      <xdr:colOff>96850</xdr:colOff>
      <xdr:row>52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1354666</xdr:colOff>
      <xdr:row>30</xdr:row>
      <xdr:rowOff>42333</xdr:rowOff>
    </xdr:from>
    <xdr:to>
      <xdr:col>4</xdr:col>
      <xdr:colOff>112778</xdr:colOff>
      <xdr:row>50</xdr:row>
      <xdr:rowOff>10583</xdr:rowOff>
    </xdr:to>
    <xdr:pic>
      <xdr:nvPicPr>
        <xdr:cNvPr id="3" name="Imagem 2">
          <a:extLst>
            <a:ext uri="{FF2B5EF4-FFF2-40B4-BE49-F238E27FC236}">
              <a16:creationId xmlns:a16="http://schemas.microsoft.com/office/drawing/2014/main" xmlns="" id="{9AEBC928-3404-476C-8E25-E373DB091411}"/>
            </a:ext>
          </a:extLst>
        </xdr:cNvPr>
        <xdr:cNvPicPr>
          <a:picLocks noChangeAspect="1"/>
        </xdr:cNvPicPr>
      </xdr:nvPicPr>
      <xdr:blipFill>
        <a:blip xmlns:r="http://schemas.openxmlformats.org/officeDocument/2006/relationships" r:embed="rId2"/>
        <a:stretch>
          <a:fillRect/>
        </a:stretch>
      </xdr:blipFill>
      <xdr:spPr>
        <a:xfrm>
          <a:off x="2169583" y="6561666"/>
          <a:ext cx="2726862" cy="39899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Y59"/>
  <sheetViews>
    <sheetView showGridLines="0" tabSelected="1" view="pageBreakPreview" zoomScale="70" zoomScaleSheetLayoutView="70" workbookViewId="0">
      <selection activeCell="I32" sqref="I32"/>
    </sheetView>
  </sheetViews>
  <sheetFormatPr defaultRowHeight="16.5"/>
  <cols>
    <col min="1" max="1" width="5.42578125" style="6" bestFit="1" customWidth="1"/>
    <col min="2" max="2" width="50.85546875" style="12" customWidth="1"/>
    <col min="3" max="3" width="7.7109375" style="1" bestFit="1" customWidth="1"/>
    <col min="4" max="4" width="12.85546875" style="13" customWidth="1"/>
    <col min="5" max="5" width="16" style="14" customWidth="1"/>
    <col min="6" max="6" width="20.140625" style="12" bestFit="1" customWidth="1"/>
    <col min="7" max="7" width="12.140625" style="15" bestFit="1" customWidth="1"/>
    <col min="8" max="8" width="17.42578125" style="31" bestFit="1" customWidth="1"/>
    <col min="9" max="9" width="12.140625" style="31" bestFit="1" customWidth="1"/>
    <col min="10" max="10" width="18.5703125" style="31" bestFit="1" customWidth="1"/>
    <col min="11" max="11" width="11.140625" style="6" bestFit="1" customWidth="1"/>
    <col min="12" max="12" width="19.28515625" style="6" bestFit="1" customWidth="1"/>
    <col min="13" max="13" width="8.7109375" style="6" customWidth="1"/>
    <col min="14" max="14" width="9.28515625" style="126" customWidth="1"/>
    <col min="15" max="15" width="9.28515625" style="6" customWidth="1"/>
    <col min="16" max="16" width="9.28515625" style="31" customWidth="1"/>
    <col min="17" max="17" width="9.28515625" style="6" customWidth="1"/>
    <col min="18" max="18" width="9.7109375" style="6" bestFit="1" customWidth="1"/>
    <col min="19"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5" ht="2.25" customHeight="1">
      <c r="A1" s="102"/>
      <c r="B1" s="103"/>
      <c r="C1" s="104"/>
      <c r="D1" s="105"/>
      <c r="E1" s="106"/>
      <c r="F1" s="152" t="s">
        <v>191</v>
      </c>
      <c r="G1" s="107"/>
      <c r="H1" s="95"/>
      <c r="I1" s="95"/>
      <c r="J1" s="95"/>
      <c r="K1" s="108"/>
      <c r="L1" s="108"/>
      <c r="M1" s="109"/>
    </row>
    <row r="2" spans="1:25" ht="18" customHeight="1">
      <c r="A2" s="102"/>
      <c r="B2" s="211" t="s">
        <v>49</v>
      </c>
      <c r="C2" s="211"/>
      <c r="D2" s="211"/>
      <c r="E2" s="211"/>
      <c r="F2" s="211"/>
      <c r="G2" s="211"/>
      <c r="H2" s="211"/>
      <c r="I2" s="211"/>
      <c r="J2" s="211"/>
      <c r="K2" s="211"/>
      <c r="L2" s="211"/>
      <c r="M2" s="212"/>
    </row>
    <row r="3" spans="1:25" ht="15" customHeight="1">
      <c r="A3" s="32"/>
      <c r="B3" s="211" t="s">
        <v>6</v>
      </c>
      <c r="C3" s="211"/>
      <c r="D3" s="211"/>
      <c r="E3" s="211"/>
      <c r="F3" s="211"/>
      <c r="G3" s="211"/>
      <c r="H3" s="211"/>
      <c r="I3" s="211"/>
      <c r="J3" s="211"/>
      <c r="K3" s="211"/>
      <c r="L3" s="211"/>
      <c r="M3" s="212"/>
    </row>
    <row r="4" spans="1:25" ht="15" customHeight="1">
      <c r="A4" s="32"/>
      <c r="B4" s="211" t="s">
        <v>0</v>
      </c>
      <c r="C4" s="211"/>
      <c r="D4" s="211"/>
      <c r="E4" s="211"/>
      <c r="F4" s="211"/>
      <c r="G4" s="211"/>
      <c r="H4" s="211"/>
      <c r="I4" s="211"/>
      <c r="J4" s="211"/>
      <c r="K4" s="211"/>
      <c r="L4" s="211"/>
      <c r="M4" s="212"/>
      <c r="N4" s="151" t="s">
        <v>191</v>
      </c>
    </row>
    <row r="5" spans="1:25" ht="16.5" customHeight="1">
      <c r="A5" s="94"/>
      <c r="B5" s="211" t="s">
        <v>104</v>
      </c>
      <c r="C5" s="211"/>
      <c r="D5" s="211"/>
      <c r="E5" s="211"/>
      <c r="F5" s="211"/>
      <c r="G5" s="211"/>
      <c r="H5" s="211"/>
      <c r="I5" s="211"/>
      <c r="J5" s="211"/>
      <c r="K5" s="211"/>
      <c r="L5" s="211"/>
      <c r="M5" s="212"/>
    </row>
    <row r="6" spans="1:25" ht="8.25" customHeight="1">
      <c r="A6" s="213" t="s">
        <v>251</v>
      </c>
      <c r="B6" s="214"/>
      <c r="C6" s="214"/>
      <c r="D6" s="214"/>
      <c r="E6" s="214"/>
      <c r="F6" s="214"/>
      <c r="G6" s="214"/>
      <c r="H6" s="214"/>
      <c r="I6" s="214"/>
      <c r="J6" s="214"/>
      <c r="K6" s="214"/>
      <c r="L6" s="214"/>
      <c r="M6" s="214"/>
    </row>
    <row r="7" spans="1:25" ht="4.5" customHeight="1">
      <c r="A7" s="215"/>
      <c r="B7" s="215"/>
      <c r="C7" s="215"/>
      <c r="D7" s="215"/>
      <c r="E7" s="215"/>
      <c r="F7" s="215"/>
      <c r="G7" s="215"/>
      <c r="H7" s="215"/>
      <c r="I7" s="215"/>
      <c r="J7" s="215"/>
      <c r="K7" s="215"/>
      <c r="L7" s="215"/>
      <c r="M7" s="215"/>
    </row>
    <row r="8" spans="1:25" ht="16.5" customHeight="1">
      <c r="A8" s="216" t="s">
        <v>3</v>
      </c>
      <c r="B8" s="216" t="s">
        <v>4</v>
      </c>
      <c r="C8" s="216" t="s">
        <v>8</v>
      </c>
      <c r="D8" s="216" t="s">
        <v>162</v>
      </c>
      <c r="E8" s="217" t="s">
        <v>11</v>
      </c>
      <c r="F8" s="217" t="s">
        <v>163</v>
      </c>
      <c r="G8" s="221" t="s">
        <v>264</v>
      </c>
      <c r="H8" s="222"/>
      <c r="I8" s="221" t="s">
        <v>161</v>
      </c>
      <c r="J8" s="222"/>
      <c r="K8" s="217" t="s">
        <v>110</v>
      </c>
      <c r="L8" s="217"/>
      <c r="M8" s="217"/>
    </row>
    <row r="9" spans="1:25" ht="17.25" thickBot="1">
      <c r="A9" s="216"/>
      <c r="B9" s="216"/>
      <c r="C9" s="216"/>
      <c r="D9" s="216"/>
      <c r="E9" s="217"/>
      <c r="F9" s="217"/>
      <c r="G9" s="223"/>
      <c r="H9" s="224"/>
      <c r="I9" s="223"/>
      <c r="J9" s="224"/>
      <c r="K9" s="217"/>
      <c r="L9" s="217"/>
      <c r="M9" s="217"/>
    </row>
    <row r="10" spans="1:25" ht="30.75" customHeight="1">
      <c r="A10" s="110"/>
      <c r="B10" s="110"/>
      <c r="C10" s="110"/>
      <c r="D10" s="110"/>
      <c r="E10" s="110"/>
      <c r="F10" s="110"/>
      <c r="G10" s="111" t="s">
        <v>108</v>
      </c>
      <c r="H10" s="96" t="s">
        <v>109</v>
      </c>
      <c r="I10" s="111" t="s">
        <v>173</v>
      </c>
      <c r="J10" s="96" t="s">
        <v>172</v>
      </c>
      <c r="K10" s="111" t="s">
        <v>44</v>
      </c>
      <c r="L10" s="111" t="s">
        <v>111</v>
      </c>
      <c r="M10" s="111" t="s">
        <v>112</v>
      </c>
      <c r="N10" s="210" t="s">
        <v>261</v>
      </c>
      <c r="O10" s="210" t="s">
        <v>260</v>
      </c>
      <c r="P10" s="210" t="s">
        <v>262</v>
      </c>
      <c r="Q10" s="210" t="s">
        <v>263</v>
      </c>
      <c r="R10" s="208" t="s">
        <v>164</v>
      </c>
      <c r="S10" s="208" t="s">
        <v>165</v>
      </c>
      <c r="T10" s="208" t="s">
        <v>166</v>
      </c>
      <c r="U10" s="208" t="s">
        <v>167</v>
      </c>
      <c r="V10" s="208" t="s">
        <v>168</v>
      </c>
      <c r="W10" s="208" t="s">
        <v>169</v>
      </c>
      <c r="X10" s="208" t="s">
        <v>170</v>
      </c>
      <c r="Y10" s="208" t="s">
        <v>171</v>
      </c>
    </row>
    <row r="11" spans="1:25">
      <c r="A11" s="112">
        <v>1</v>
      </c>
      <c r="B11" s="113" t="s">
        <v>55</v>
      </c>
      <c r="C11" s="113"/>
      <c r="D11" s="114"/>
      <c r="E11" s="115"/>
      <c r="F11" s="97">
        <f>SUM(F12:F26)</f>
        <v>417241.25</v>
      </c>
      <c r="G11" s="116"/>
      <c r="H11" s="97">
        <f>TRUNC(SUM(H12:H26),2)</f>
        <v>15039.71</v>
      </c>
      <c r="I11" s="97"/>
      <c r="J11" s="97">
        <f>TRUNC(SUM(J12:J26),2)</f>
        <v>169306.75</v>
      </c>
      <c r="K11" s="117"/>
      <c r="L11" s="97">
        <f>TRUNC(SUM(L12:L26),2)</f>
        <v>247934.46</v>
      </c>
      <c r="M11" s="118">
        <f>(F11-J11)/F11</f>
        <v>0.59422336597831593</v>
      </c>
      <c r="N11" s="209"/>
      <c r="O11" s="209"/>
      <c r="P11" s="209"/>
      <c r="Q11" s="209"/>
      <c r="R11" s="209"/>
      <c r="S11" s="209"/>
      <c r="T11" s="209"/>
      <c r="U11" s="209"/>
      <c r="V11" s="209"/>
      <c r="W11" s="209"/>
      <c r="X11" s="209"/>
      <c r="Y11" s="209"/>
    </row>
    <row r="12" spans="1:25" ht="25.5">
      <c r="A12" s="119">
        <v>101</v>
      </c>
      <c r="B12" s="120" t="s">
        <v>56</v>
      </c>
      <c r="C12" s="119" t="s">
        <v>10</v>
      </c>
      <c r="D12" s="121">
        <v>1</v>
      </c>
      <c r="E12" s="98">
        <v>362.55</v>
      </c>
      <c r="F12" s="98">
        <f t="shared" ref="F12:F26" si="0">TRUNC(D12 * E12, 2)</f>
        <v>362.55</v>
      </c>
      <c r="G12" s="130">
        <f>Q12</f>
        <v>0</v>
      </c>
      <c r="H12" s="98">
        <f t="shared" ref="H12:H55" si="1">TRUNC(G12*E12,2)</f>
        <v>0</v>
      </c>
      <c r="I12" s="101">
        <f t="shared" ref="I12:I26" si="2">SUM(N12:Y12)</f>
        <v>1</v>
      </c>
      <c r="J12" s="98">
        <f>I12*E12</f>
        <v>362.55</v>
      </c>
      <c r="K12" s="99">
        <f>D12-I12</f>
        <v>0</v>
      </c>
      <c r="L12" s="98">
        <f t="shared" ref="L12:L26" si="3">TRUNC(K12*E12,2)</f>
        <v>0</v>
      </c>
      <c r="M12" s="181">
        <f t="shared" ref="M12:M58" si="4">(F12-J12)/F12</f>
        <v>0</v>
      </c>
      <c r="N12" s="194">
        <v>1</v>
      </c>
      <c r="O12" s="193"/>
      <c r="P12" s="193"/>
      <c r="Q12" s="172"/>
      <c r="R12" s="172"/>
      <c r="S12" s="172"/>
      <c r="T12" s="172"/>
      <c r="U12" s="172"/>
      <c r="V12" s="172"/>
      <c r="W12" s="172"/>
      <c r="X12" s="172"/>
      <c r="Y12" s="172"/>
    </row>
    <row r="13" spans="1:25" ht="25.5">
      <c r="A13" s="119">
        <v>102</v>
      </c>
      <c r="B13" s="120" t="s">
        <v>57</v>
      </c>
      <c r="C13" s="119" t="s">
        <v>99</v>
      </c>
      <c r="D13" s="121">
        <v>4300</v>
      </c>
      <c r="E13" s="98">
        <v>14.19</v>
      </c>
      <c r="F13" s="98">
        <f t="shared" si="0"/>
        <v>61017</v>
      </c>
      <c r="G13" s="130">
        <f t="shared" ref="G13:G55" si="5">Q13</f>
        <v>211.01</v>
      </c>
      <c r="H13" s="98">
        <f t="shared" si="1"/>
        <v>2994.23</v>
      </c>
      <c r="I13" s="101">
        <f t="shared" si="2"/>
        <v>1247.67</v>
      </c>
      <c r="J13" s="98">
        <f t="shared" ref="J13:J26" si="6">I13*E13</f>
        <v>17704.437300000001</v>
      </c>
      <c r="K13" s="99">
        <f t="shared" ref="K13:K55" si="7">D13-I13</f>
        <v>3052.33</v>
      </c>
      <c r="L13" s="98">
        <f t="shared" si="3"/>
        <v>43312.56</v>
      </c>
      <c r="M13" s="118">
        <f t="shared" si="4"/>
        <v>0.70984418604651156</v>
      </c>
      <c r="N13" s="194">
        <v>264.18</v>
      </c>
      <c r="O13" s="194">
        <v>509.74</v>
      </c>
      <c r="P13" s="194">
        <v>262.74</v>
      </c>
      <c r="Q13" s="179">
        <f>'102'!G13</f>
        <v>211.01</v>
      </c>
      <c r="R13" s="172"/>
      <c r="S13" s="172"/>
      <c r="T13" s="172"/>
      <c r="U13" s="172"/>
      <c r="V13" s="172"/>
      <c r="W13" s="172"/>
      <c r="X13" s="172"/>
      <c r="Y13" s="172"/>
    </row>
    <row r="14" spans="1:25" ht="25.5">
      <c r="A14" s="119">
        <v>103</v>
      </c>
      <c r="B14" s="120" t="s">
        <v>58</v>
      </c>
      <c r="C14" s="119" t="s">
        <v>99</v>
      </c>
      <c r="D14" s="121">
        <v>4300</v>
      </c>
      <c r="E14" s="98">
        <v>1.94</v>
      </c>
      <c r="F14" s="98">
        <f t="shared" si="0"/>
        <v>8342</v>
      </c>
      <c r="G14" s="130">
        <f t="shared" si="5"/>
        <v>0</v>
      </c>
      <c r="H14" s="98">
        <f t="shared" si="1"/>
        <v>0</v>
      </c>
      <c r="I14" s="101">
        <f t="shared" si="2"/>
        <v>0</v>
      </c>
      <c r="J14" s="98">
        <f t="shared" si="6"/>
        <v>0</v>
      </c>
      <c r="K14" s="99">
        <f t="shared" si="7"/>
        <v>4300</v>
      </c>
      <c r="L14" s="98">
        <f t="shared" si="3"/>
        <v>8342</v>
      </c>
      <c r="M14" s="118">
        <f t="shared" si="4"/>
        <v>1</v>
      </c>
      <c r="N14" s="194"/>
      <c r="O14" s="194"/>
      <c r="P14" s="194"/>
      <c r="Q14" s="179"/>
      <c r="R14" s="172"/>
      <c r="S14" s="172"/>
      <c r="T14" s="172"/>
      <c r="U14" s="172"/>
      <c r="V14" s="172"/>
      <c r="W14" s="172"/>
      <c r="X14" s="172"/>
      <c r="Y14" s="172"/>
    </row>
    <row r="15" spans="1:25" ht="25.5">
      <c r="A15" s="119">
        <v>104</v>
      </c>
      <c r="B15" s="120" t="s">
        <v>59</v>
      </c>
      <c r="C15" s="119" t="s">
        <v>100</v>
      </c>
      <c r="D15" s="121">
        <v>1.32</v>
      </c>
      <c r="E15" s="98">
        <v>33.57</v>
      </c>
      <c r="F15" s="98">
        <f t="shared" si="0"/>
        <v>44.31</v>
      </c>
      <c r="G15" s="130">
        <f t="shared" si="5"/>
        <v>0</v>
      </c>
      <c r="H15" s="98">
        <f t="shared" si="1"/>
        <v>0</v>
      </c>
      <c r="I15" s="101">
        <f t="shared" si="2"/>
        <v>0</v>
      </c>
      <c r="J15" s="98">
        <f t="shared" si="6"/>
        <v>0</v>
      </c>
      <c r="K15" s="99">
        <f t="shared" si="7"/>
        <v>1.32</v>
      </c>
      <c r="L15" s="98">
        <f t="shared" si="3"/>
        <v>44.31</v>
      </c>
      <c r="M15" s="181">
        <f t="shared" si="4"/>
        <v>1</v>
      </c>
      <c r="N15" s="194"/>
      <c r="O15" s="194"/>
      <c r="P15" s="194"/>
      <c r="Q15" s="179"/>
      <c r="R15" s="172"/>
      <c r="S15" s="172"/>
      <c r="T15" s="172"/>
      <c r="U15" s="172"/>
      <c r="V15" s="172"/>
      <c r="W15" s="172"/>
      <c r="X15" s="172"/>
      <c r="Y15" s="172"/>
    </row>
    <row r="16" spans="1:25" ht="25.5">
      <c r="A16" s="119">
        <v>105</v>
      </c>
      <c r="B16" s="120" t="s">
        <v>60</v>
      </c>
      <c r="C16" s="119" t="s">
        <v>100</v>
      </c>
      <c r="D16" s="121">
        <v>220</v>
      </c>
      <c r="E16" s="98">
        <v>35.14</v>
      </c>
      <c r="F16" s="98">
        <f t="shared" si="0"/>
        <v>7730.8</v>
      </c>
      <c r="G16" s="130">
        <f t="shared" si="5"/>
        <v>4.7477249999999991</v>
      </c>
      <c r="H16" s="98">
        <f t="shared" si="1"/>
        <v>166.83</v>
      </c>
      <c r="I16" s="101">
        <f t="shared" si="2"/>
        <v>27.899620999999996</v>
      </c>
      <c r="J16" s="98">
        <f t="shared" si="6"/>
        <v>980.39268193999987</v>
      </c>
      <c r="K16" s="99">
        <f t="shared" si="7"/>
        <v>192.100379</v>
      </c>
      <c r="L16" s="98">
        <f t="shared" si="3"/>
        <v>6750.4</v>
      </c>
      <c r="M16" s="118">
        <f t="shared" si="4"/>
        <v>0.873183540909091</v>
      </c>
      <c r="N16" s="194">
        <v>2.641896</v>
      </c>
      <c r="O16" s="194">
        <v>12.79</v>
      </c>
      <c r="P16" s="194">
        <v>7.72</v>
      </c>
      <c r="Q16" s="179">
        <f>'105'!G13</f>
        <v>4.7477249999999991</v>
      </c>
      <c r="R16" s="172"/>
      <c r="S16" s="172"/>
      <c r="T16" s="172"/>
      <c r="U16" s="172"/>
      <c r="V16" s="172"/>
      <c r="W16" s="172"/>
      <c r="X16" s="172"/>
      <c r="Y16" s="172"/>
    </row>
    <row r="17" spans="1:25" ht="25.5">
      <c r="A17" s="119">
        <v>106</v>
      </c>
      <c r="B17" s="120" t="s">
        <v>61</v>
      </c>
      <c r="C17" s="119" t="s">
        <v>99</v>
      </c>
      <c r="D17" s="121">
        <v>287.10000000000002</v>
      </c>
      <c r="E17" s="98">
        <v>97.42</v>
      </c>
      <c r="F17" s="98">
        <f t="shared" si="0"/>
        <v>27969.279999999999</v>
      </c>
      <c r="G17" s="130">
        <f t="shared" si="5"/>
        <v>7.4</v>
      </c>
      <c r="H17" s="98">
        <f t="shared" si="1"/>
        <v>720.9</v>
      </c>
      <c r="I17" s="101">
        <f t="shared" si="2"/>
        <v>100.02500000000002</v>
      </c>
      <c r="J17" s="98">
        <f t="shared" si="6"/>
        <v>9744.4355000000014</v>
      </c>
      <c r="K17" s="99">
        <f t="shared" si="7"/>
        <v>187.07499999999999</v>
      </c>
      <c r="L17" s="98">
        <f t="shared" si="3"/>
        <v>18224.84</v>
      </c>
      <c r="M17" s="118">
        <f t="shared" si="4"/>
        <v>0.65160220427554805</v>
      </c>
      <c r="N17" s="194">
        <v>92.625000000000014</v>
      </c>
      <c r="O17" s="194">
        <v>0</v>
      </c>
      <c r="P17" s="194"/>
      <c r="Q17" s="179">
        <f>'106'!C19</f>
        <v>7.4</v>
      </c>
      <c r="R17" s="172"/>
      <c r="S17" s="172"/>
      <c r="T17" s="172"/>
      <c r="U17" s="172"/>
      <c r="V17" s="172"/>
      <c r="W17" s="172"/>
      <c r="X17" s="172"/>
      <c r="Y17" s="172"/>
    </row>
    <row r="18" spans="1:25">
      <c r="A18" s="119">
        <v>107</v>
      </c>
      <c r="B18" s="120" t="s">
        <v>62</v>
      </c>
      <c r="C18" s="119" t="s">
        <v>99</v>
      </c>
      <c r="D18" s="121">
        <v>7000</v>
      </c>
      <c r="E18" s="98">
        <v>19.59</v>
      </c>
      <c r="F18" s="98">
        <f t="shared" si="0"/>
        <v>137130</v>
      </c>
      <c r="G18" s="130">
        <f t="shared" si="5"/>
        <v>0</v>
      </c>
      <c r="H18" s="98">
        <f t="shared" si="1"/>
        <v>0</v>
      </c>
      <c r="I18" s="101">
        <f t="shared" si="2"/>
        <v>3752.6868000000004</v>
      </c>
      <c r="J18" s="98">
        <f t="shared" si="6"/>
        <v>73515.134412000014</v>
      </c>
      <c r="K18" s="99">
        <f t="shared" si="7"/>
        <v>3247.3131999999996</v>
      </c>
      <c r="L18" s="98">
        <f t="shared" si="3"/>
        <v>63614.86</v>
      </c>
      <c r="M18" s="118">
        <f t="shared" si="4"/>
        <v>0.46390188571428559</v>
      </c>
      <c r="N18" s="194">
        <v>2317.0776300000002</v>
      </c>
      <c r="O18" s="194"/>
      <c r="P18" s="194">
        <v>1435.6091700000002</v>
      </c>
      <c r="Q18" s="179"/>
      <c r="R18" s="172"/>
      <c r="S18" s="172"/>
      <c r="T18" s="172"/>
      <c r="U18" s="172"/>
      <c r="V18" s="172"/>
      <c r="W18" s="172"/>
      <c r="X18" s="172"/>
      <c r="Y18" s="172"/>
    </row>
    <row r="19" spans="1:25" ht="38.25">
      <c r="A19" s="119">
        <v>108</v>
      </c>
      <c r="B19" s="120" t="s">
        <v>63</v>
      </c>
      <c r="C19" s="119" t="s">
        <v>101</v>
      </c>
      <c r="D19" s="121">
        <v>1200</v>
      </c>
      <c r="E19" s="98">
        <v>1.1399999999999999</v>
      </c>
      <c r="F19" s="98">
        <f t="shared" si="0"/>
        <v>1368</v>
      </c>
      <c r="G19" s="130">
        <f t="shared" si="5"/>
        <v>168.84</v>
      </c>
      <c r="H19" s="98">
        <f t="shared" si="1"/>
        <v>192.47</v>
      </c>
      <c r="I19" s="101">
        <f t="shared" si="2"/>
        <v>675.36</v>
      </c>
      <c r="J19" s="98">
        <f t="shared" si="6"/>
        <v>769.91039999999998</v>
      </c>
      <c r="K19" s="99">
        <f t="shared" si="7"/>
        <v>524.64</v>
      </c>
      <c r="L19" s="98">
        <f t="shared" si="3"/>
        <v>598.08000000000004</v>
      </c>
      <c r="M19" s="118">
        <f t="shared" si="4"/>
        <v>0.43720000000000003</v>
      </c>
      <c r="N19" s="194">
        <v>168.84</v>
      </c>
      <c r="O19" s="194">
        <v>168.84</v>
      </c>
      <c r="P19" s="194">
        <v>168.84</v>
      </c>
      <c r="Q19" s="179">
        <f>'108'!G13</f>
        <v>168.84</v>
      </c>
      <c r="R19" s="172"/>
      <c r="S19" s="172"/>
      <c r="T19" s="172"/>
      <c r="U19" s="172"/>
      <c r="V19" s="172"/>
      <c r="W19" s="172"/>
      <c r="X19" s="172"/>
      <c r="Y19" s="172"/>
    </row>
    <row r="20" spans="1:25" ht="51">
      <c r="A20" s="119">
        <v>109</v>
      </c>
      <c r="B20" s="120" t="s">
        <v>64</v>
      </c>
      <c r="C20" s="119" t="s">
        <v>99</v>
      </c>
      <c r="D20" s="121">
        <v>1200</v>
      </c>
      <c r="E20" s="98">
        <v>8.06</v>
      </c>
      <c r="F20" s="98">
        <f t="shared" si="0"/>
        <v>9672</v>
      </c>
      <c r="G20" s="130">
        <f t="shared" si="5"/>
        <v>168.84</v>
      </c>
      <c r="H20" s="98">
        <f t="shared" si="1"/>
        <v>1360.85</v>
      </c>
      <c r="I20" s="101">
        <f t="shared" si="2"/>
        <v>675.36</v>
      </c>
      <c r="J20" s="98">
        <f t="shared" si="6"/>
        <v>5443.4016000000001</v>
      </c>
      <c r="K20" s="99">
        <f t="shared" si="7"/>
        <v>524.64</v>
      </c>
      <c r="L20" s="98">
        <f t="shared" si="3"/>
        <v>4228.59</v>
      </c>
      <c r="M20" s="118">
        <f t="shared" si="4"/>
        <v>0.43719999999999998</v>
      </c>
      <c r="N20" s="194">
        <v>168.84</v>
      </c>
      <c r="O20" s="194">
        <v>168.84</v>
      </c>
      <c r="P20" s="194">
        <v>168.84</v>
      </c>
      <c r="Q20" s="179">
        <f>'109'!C19</f>
        <v>168.84</v>
      </c>
      <c r="R20" s="172"/>
      <c r="S20" s="172"/>
      <c r="T20" s="172"/>
      <c r="U20" s="172"/>
      <c r="V20" s="172"/>
      <c r="W20" s="172"/>
      <c r="X20" s="172"/>
      <c r="Y20" s="172"/>
    </row>
    <row r="21" spans="1:25" ht="39" customHeight="1">
      <c r="A21" s="119">
        <v>110</v>
      </c>
      <c r="B21" s="120" t="s">
        <v>65</v>
      </c>
      <c r="C21" s="119" t="s">
        <v>10</v>
      </c>
      <c r="D21" s="180">
        <v>3</v>
      </c>
      <c r="E21" s="98">
        <v>1137.42</v>
      </c>
      <c r="F21" s="98">
        <f t="shared" si="0"/>
        <v>3412.26</v>
      </c>
      <c r="G21" s="130">
        <f>Q21</f>
        <v>0</v>
      </c>
      <c r="H21" s="98">
        <f t="shared" si="1"/>
        <v>0</v>
      </c>
      <c r="I21" s="101">
        <f t="shared" si="2"/>
        <v>3</v>
      </c>
      <c r="J21" s="98">
        <f t="shared" si="6"/>
        <v>3412.26</v>
      </c>
      <c r="K21" s="99">
        <f t="shared" si="7"/>
        <v>0</v>
      </c>
      <c r="L21" s="98">
        <f t="shared" si="3"/>
        <v>0</v>
      </c>
      <c r="M21" s="181">
        <f t="shared" si="4"/>
        <v>0</v>
      </c>
      <c r="N21" s="194">
        <v>3</v>
      </c>
      <c r="O21" s="194">
        <v>0</v>
      </c>
      <c r="P21" s="194">
        <v>0</v>
      </c>
      <c r="Q21" s="179">
        <v>0</v>
      </c>
      <c r="R21" s="172"/>
      <c r="S21" s="172"/>
      <c r="T21" s="172"/>
      <c r="U21" s="172"/>
      <c r="V21" s="172"/>
      <c r="W21" s="172"/>
      <c r="X21" s="172"/>
      <c r="Y21" s="172"/>
    </row>
    <row r="22" spans="1:25" ht="51">
      <c r="A22" s="119">
        <v>111</v>
      </c>
      <c r="B22" s="120" t="s">
        <v>66</v>
      </c>
      <c r="C22" s="119" t="s">
        <v>102</v>
      </c>
      <c r="D22" s="180">
        <v>18</v>
      </c>
      <c r="E22" s="98">
        <v>774.87</v>
      </c>
      <c r="F22" s="98">
        <f t="shared" si="0"/>
        <v>13947.66</v>
      </c>
      <c r="G22" s="130">
        <f t="shared" si="5"/>
        <v>1</v>
      </c>
      <c r="H22" s="98">
        <f t="shared" si="1"/>
        <v>774.87</v>
      </c>
      <c r="I22" s="101">
        <f t="shared" si="2"/>
        <v>2</v>
      </c>
      <c r="J22" s="98">
        <f t="shared" si="6"/>
        <v>1549.74</v>
      </c>
      <c r="K22" s="99">
        <f t="shared" si="7"/>
        <v>16</v>
      </c>
      <c r="L22" s="98">
        <f t="shared" si="3"/>
        <v>12397.92</v>
      </c>
      <c r="M22" s="118">
        <f t="shared" si="4"/>
        <v>0.88888888888888895</v>
      </c>
      <c r="N22" s="194"/>
      <c r="O22" s="194"/>
      <c r="P22" s="194">
        <v>1</v>
      </c>
      <c r="Q22" s="179">
        <f>'111'!C19</f>
        <v>1</v>
      </c>
      <c r="R22" s="172"/>
      <c r="S22" s="172"/>
      <c r="T22" s="172"/>
      <c r="U22" s="172"/>
      <c r="V22" s="172"/>
      <c r="W22" s="172"/>
      <c r="X22" s="172"/>
      <c r="Y22" s="172"/>
    </row>
    <row r="23" spans="1:25" ht="38.25">
      <c r="A23" s="119">
        <v>112</v>
      </c>
      <c r="B23" s="120" t="s">
        <v>67</v>
      </c>
      <c r="C23" s="119" t="s">
        <v>102</v>
      </c>
      <c r="D23" s="180">
        <v>18</v>
      </c>
      <c r="E23" s="98">
        <v>334.35</v>
      </c>
      <c r="F23" s="98">
        <f t="shared" si="0"/>
        <v>6018.3</v>
      </c>
      <c r="G23" s="130">
        <f t="shared" si="5"/>
        <v>-1</v>
      </c>
      <c r="H23" s="98">
        <f t="shared" si="1"/>
        <v>-334.35</v>
      </c>
      <c r="I23" s="101">
        <f t="shared" si="2"/>
        <v>18</v>
      </c>
      <c r="J23" s="98">
        <f t="shared" si="6"/>
        <v>6018.3</v>
      </c>
      <c r="K23" s="99">
        <f t="shared" si="7"/>
        <v>0</v>
      </c>
      <c r="L23" s="98">
        <f t="shared" si="3"/>
        <v>0</v>
      </c>
      <c r="M23" s="118">
        <f t="shared" si="4"/>
        <v>0</v>
      </c>
      <c r="N23" s="194">
        <v>3</v>
      </c>
      <c r="O23" s="194">
        <v>8</v>
      </c>
      <c r="P23" s="194">
        <v>8</v>
      </c>
      <c r="Q23" s="179">
        <f>'112'!C19</f>
        <v>-1</v>
      </c>
      <c r="R23" s="172"/>
      <c r="S23" s="172"/>
      <c r="T23" s="172"/>
      <c r="U23" s="172"/>
      <c r="V23" s="172"/>
      <c r="W23" s="172"/>
      <c r="X23" s="172"/>
      <c r="Y23" s="172"/>
    </row>
    <row r="24" spans="1:25" ht="25.5">
      <c r="A24" s="119">
        <v>113</v>
      </c>
      <c r="B24" s="122" t="s">
        <v>68</v>
      </c>
      <c r="C24" s="119" t="s">
        <v>10</v>
      </c>
      <c r="D24" s="121">
        <v>10</v>
      </c>
      <c r="E24" s="98">
        <v>140</v>
      </c>
      <c r="F24" s="98">
        <f t="shared" si="0"/>
        <v>1400</v>
      </c>
      <c r="G24" s="130">
        <f t="shared" si="5"/>
        <v>0</v>
      </c>
      <c r="H24" s="98">
        <f t="shared" si="1"/>
        <v>0</v>
      </c>
      <c r="I24" s="101">
        <f t="shared" si="2"/>
        <v>0</v>
      </c>
      <c r="J24" s="98">
        <f t="shared" si="6"/>
        <v>0</v>
      </c>
      <c r="K24" s="99">
        <f t="shared" si="7"/>
        <v>10</v>
      </c>
      <c r="L24" s="98">
        <f t="shared" si="3"/>
        <v>1400</v>
      </c>
      <c r="M24" s="118">
        <f t="shared" si="4"/>
        <v>1</v>
      </c>
      <c r="N24" s="194"/>
      <c r="O24" s="194"/>
      <c r="P24" s="194"/>
      <c r="Q24" s="179"/>
      <c r="R24" s="172"/>
      <c r="S24" s="172"/>
      <c r="T24" s="172"/>
      <c r="U24" s="172"/>
      <c r="V24" s="172"/>
      <c r="W24" s="172"/>
      <c r="X24" s="172"/>
      <c r="Y24" s="172"/>
    </row>
    <row r="25" spans="1:25">
      <c r="A25" s="119">
        <v>114</v>
      </c>
      <c r="B25" s="120" t="s">
        <v>69</v>
      </c>
      <c r="C25" s="119" t="s">
        <v>10</v>
      </c>
      <c r="D25" s="121">
        <v>1</v>
      </c>
      <c r="E25" s="98">
        <v>130913.09</v>
      </c>
      <c r="F25" s="98">
        <f t="shared" si="0"/>
        <v>130913.09</v>
      </c>
      <c r="G25" s="130">
        <f t="shared" si="5"/>
        <v>7.0000000000000007E-2</v>
      </c>
      <c r="H25" s="98">
        <f t="shared" si="1"/>
        <v>9163.91</v>
      </c>
      <c r="I25" s="101">
        <f t="shared" si="2"/>
        <v>0.31999999999999001</v>
      </c>
      <c r="J25" s="98">
        <f t="shared" si="6"/>
        <v>41892.188799998694</v>
      </c>
      <c r="K25" s="99">
        <f t="shared" si="7"/>
        <v>0.68000000000000993</v>
      </c>
      <c r="L25" s="98">
        <f t="shared" si="3"/>
        <v>89020.9</v>
      </c>
      <c r="M25" s="118">
        <f t="shared" si="4"/>
        <v>0.68000000000000993</v>
      </c>
      <c r="N25" s="194">
        <v>8.3333333333329998E-2</v>
      </c>
      <c r="O25" s="194">
        <v>8.3333333333329998E-2</v>
      </c>
      <c r="P25" s="194">
        <v>8.3333333333329998E-2</v>
      </c>
      <c r="Q25" s="179">
        <f>'114'!C19</f>
        <v>7.0000000000000007E-2</v>
      </c>
      <c r="R25" s="172"/>
      <c r="S25" s="172"/>
      <c r="T25" s="172"/>
      <c r="U25" s="172"/>
      <c r="V25" s="172"/>
      <c r="W25" s="172"/>
      <c r="X25" s="172"/>
      <c r="Y25" s="172"/>
    </row>
    <row r="26" spans="1:25">
      <c r="A26" s="119">
        <v>115</v>
      </c>
      <c r="B26" s="120" t="s">
        <v>70</v>
      </c>
      <c r="C26" s="119" t="s">
        <v>10</v>
      </c>
      <c r="D26" s="121">
        <v>20</v>
      </c>
      <c r="E26" s="98">
        <v>395.7</v>
      </c>
      <c r="F26" s="98">
        <f t="shared" si="0"/>
        <v>7914</v>
      </c>
      <c r="G26" s="130">
        <f t="shared" si="5"/>
        <v>0</v>
      </c>
      <c r="H26" s="98">
        <f t="shared" si="1"/>
        <v>0</v>
      </c>
      <c r="I26" s="101">
        <f t="shared" si="2"/>
        <v>20</v>
      </c>
      <c r="J26" s="98">
        <f t="shared" si="6"/>
        <v>7914</v>
      </c>
      <c r="K26" s="99">
        <f t="shared" si="7"/>
        <v>0</v>
      </c>
      <c r="L26" s="98">
        <f t="shared" si="3"/>
        <v>0</v>
      </c>
      <c r="M26" s="181">
        <f t="shared" si="4"/>
        <v>0</v>
      </c>
      <c r="N26" s="194">
        <v>13</v>
      </c>
      <c r="O26" s="194">
        <v>7</v>
      </c>
      <c r="P26" s="194">
        <v>0</v>
      </c>
      <c r="Q26" s="179">
        <v>0</v>
      </c>
      <c r="R26" s="172"/>
      <c r="S26" s="172"/>
      <c r="T26" s="172"/>
      <c r="U26" s="172"/>
      <c r="V26" s="172"/>
      <c r="W26" s="172"/>
      <c r="X26" s="172"/>
      <c r="Y26" s="172"/>
    </row>
    <row r="27" spans="1:25">
      <c r="A27" s="112">
        <v>2</v>
      </c>
      <c r="B27" s="113" t="s">
        <v>71</v>
      </c>
      <c r="C27" s="113"/>
      <c r="D27" s="114"/>
      <c r="E27" s="115"/>
      <c r="F27" s="115">
        <f>SUM(F28:F38)</f>
        <v>1113209.6499999999</v>
      </c>
      <c r="G27" s="116"/>
      <c r="H27" s="97">
        <f>TRUNC(SUM(H28:H38),2)</f>
        <v>94194.78</v>
      </c>
      <c r="I27" s="97"/>
      <c r="J27" s="97">
        <f>TRUNC(SUM(J28:J38),2)</f>
        <v>245034.49</v>
      </c>
      <c r="K27" s="123"/>
      <c r="L27" s="97">
        <f>TRUNC(SUM(L28:L38),2)</f>
        <v>868175.13</v>
      </c>
      <c r="M27" s="118">
        <f t="shared" si="4"/>
        <v>0.77988468748900985</v>
      </c>
      <c r="N27" s="194"/>
      <c r="O27" s="194"/>
      <c r="P27" s="194"/>
      <c r="Q27" s="179"/>
      <c r="R27" s="179"/>
      <c r="S27" s="172"/>
      <c r="T27" s="172"/>
      <c r="U27" s="172"/>
      <c r="V27" s="172"/>
      <c r="W27" s="172"/>
      <c r="X27" s="172"/>
      <c r="Y27" s="172"/>
    </row>
    <row r="28" spans="1:25" ht="63.75">
      <c r="A28" s="119">
        <v>201</v>
      </c>
      <c r="B28" s="120" t="s">
        <v>72</v>
      </c>
      <c r="C28" s="119" t="s">
        <v>99</v>
      </c>
      <c r="D28" s="121">
        <v>4300</v>
      </c>
      <c r="E28" s="98">
        <v>5.3</v>
      </c>
      <c r="F28" s="98">
        <f t="shared" ref="F28:F38" si="8">TRUNC(D28 * E28, 2)</f>
        <v>22790</v>
      </c>
      <c r="G28" s="130">
        <f t="shared" si="5"/>
        <v>558.1099999999999</v>
      </c>
      <c r="H28" s="98">
        <f>TRUNC(G28*E28,2)</f>
        <v>2957.98</v>
      </c>
      <c r="I28" s="99">
        <f t="shared" ref="I28:I38" si="9">SUM(N28:Y28)</f>
        <v>1283.9099999999999</v>
      </c>
      <c r="J28" s="98">
        <f t="shared" ref="J28:J38" si="10">I28*E28</f>
        <v>6804.722999999999</v>
      </c>
      <c r="K28" s="124">
        <f t="shared" si="7"/>
        <v>3016.09</v>
      </c>
      <c r="L28" s="98">
        <f t="shared" ref="L28:L38" si="11">TRUNC(K28*E28,2)</f>
        <v>15985.27</v>
      </c>
      <c r="M28" s="118">
        <f t="shared" si="4"/>
        <v>0.70141627906976756</v>
      </c>
      <c r="N28" s="194"/>
      <c r="O28" s="194">
        <v>725.8</v>
      </c>
      <c r="P28" s="194"/>
      <c r="Q28" s="179">
        <f>'201'!C19</f>
        <v>558.1099999999999</v>
      </c>
      <c r="R28" s="179"/>
      <c r="S28" s="172"/>
      <c r="T28" s="172"/>
      <c r="U28" s="172"/>
      <c r="V28" s="172"/>
      <c r="W28" s="172"/>
      <c r="X28" s="172"/>
      <c r="Y28" s="172"/>
    </row>
    <row r="29" spans="1:25" ht="75" customHeight="1">
      <c r="A29" s="119">
        <v>202</v>
      </c>
      <c r="B29" s="120" t="s">
        <v>73</v>
      </c>
      <c r="C29" s="119" t="s">
        <v>99</v>
      </c>
      <c r="D29" s="121">
        <v>4300</v>
      </c>
      <c r="E29" s="98">
        <v>51.11</v>
      </c>
      <c r="F29" s="98">
        <f t="shared" si="8"/>
        <v>219773</v>
      </c>
      <c r="G29" s="130">
        <f t="shared" si="5"/>
        <v>386.43999999999994</v>
      </c>
      <c r="H29" s="98">
        <f t="shared" si="1"/>
        <v>19750.939999999999</v>
      </c>
      <c r="I29" s="99">
        <f t="shared" si="9"/>
        <v>1067.78</v>
      </c>
      <c r="J29" s="98">
        <f t="shared" si="10"/>
        <v>54574.235799999995</v>
      </c>
      <c r="K29" s="124">
        <f t="shared" si="7"/>
        <v>3232.2200000000003</v>
      </c>
      <c r="L29" s="98">
        <f t="shared" si="11"/>
        <v>165198.76</v>
      </c>
      <c r="M29" s="118">
        <f t="shared" si="4"/>
        <v>0.75167906976744192</v>
      </c>
      <c r="N29" s="194"/>
      <c r="O29" s="194">
        <v>681.34</v>
      </c>
      <c r="P29" s="194"/>
      <c r="Q29" s="179">
        <f>'202'!C19</f>
        <v>386.43999999999994</v>
      </c>
      <c r="R29" s="179"/>
      <c r="S29" s="172"/>
      <c r="T29" s="172"/>
      <c r="U29" s="172"/>
      <c r="V29" s="172"/>
      <c r="W29" s="172"/>
      <c r="X29" s="172"/>
      <c r="Y29" s="172"/>
    </row>
    <row r="30" spans="1:25">
      <c r="A30" s="119">
        <v>203</v>
      </c>
      <c r="B30" s="120" t="s">
        <v>206</v>
      </c>
      <c r="C30" s="119" t="s">
        <v>5</v>
      </c>
      <c r="D30" s="121">
        <v>950</v>
      </c>
      <c r="E30" s="98">
        <v>46.41</v>
      </c>
      <c r="F30" s="98">
        <f t="shared" si="8"/>
        <v>44089.5</v>
      </c>
      <c r="G30" s="130">
        <f t="shared" si="5"/>
        <v>0</v>
      </c>
      <c r="H30" s="98">
        <f t="shared" si="1"/>
        <v>0</v>
      </c>
      <c r="I30" s="99">
        <f t="shared" si="9"/>
        <v>235.35</v>
      </c>
      <c r="J30" s="98">
        <f t="shared" si="10"/>
        <v>10922.593499999999</v>
      </c>
      <c r="K30" s="206">
        <f t="shared" si="7"/>
        <v>714.65</v>
      </c>
      <c r="L30" s="98">
        <f t="shared" si="11"/>
        <v>33166.9</v>
      </c>
      <c r="M30" s="118">
        <f t="shared" si="4"/>
        <v>0.75226315789473674</v>
      </c>
      <c r="N30" s="194"/>
      <c r="O30" s="194">
        <v>235.35</v>
      </c>
      <c r="P30" s="194"/>
      <c r="Q30" s="179"/>
      <c r="R30" s="179"/>
      <c r="S30" s="172"/>
      <c r="T30" s="172"/>
      <c r="U30" s="172"/>
      <c r="V30" s="172"/>
      <c r="W30" s="172"/>
      <c r="X30" s="172"/>
      <c r="Y30" s="172"/>
    </row>
    <row r="31" spans="1:25" ht="38.25">
      <c r="A31" s="119">
        <v>204</v>
      </c>
      <c r="B31" s="120" t="s">
        <v>74</v>
      </c>
      <c r="C31" s="119" t="s">
        <v>99</v>
      </c>
      <c r="D31" s="121">
        <v>4150</v>
      </c>
      <c r="E31" s="98">
        <v>178.45</v>
      </c>
      <c r="F31" s="98">
        <f t="shared" si="8"/>
        <v>740567.5</v>
      </c>
      <c r="G31" s="130">
        <f t="shared" si="5"/>
        <v>368.75</v>
      </c>
      <c r="H31" s="98">
        <f t="shared" si="1"/>
        <v>65803.429999999993</v>
      </c>
      <c r="I31" s="99">
        <f t="shared" si="9"/>
        <v>903.65</v>
      </c>
      <c r="J31" s="98">
        <f t="shared" si="10"/>
        <v>161256.3425</v>
      </c>
      <c r="K31" s="206">
        <f t="shared" si="7"/>
        <v>3246.35</v>
      </c>
      <c r="L31" s="98">
        <f t="shared" si="11"/>
        <v>579311.15</v>
      </c>
      <c r="M31" s="118">
        <f t="shared" si="4"/>
        <v>0.78225301204819275</v>
      </c>
      <c r="N31" s="194"/>
      <c r="O31" s="194"/>
      <c r="P31" s="194">
        <v>534.9</v>
      </c>
      <c r="Q31" s="179">
        <f>'204'!C19</f>
        <v>368.75</v>
      </c>
      <c r="R31" s="179"/>
      <c r="S31" s="172"/>
      <c r="T31" s="172"/>
      <c r="U31" s="172"/>
      <c r="V31" s="172"/>
      <c r="W31" s="172"/>
      <c r="X31" s="172"/>
      <c r="Y31" s="172"/>
    </row>
    <row r="32" spans="1:25" ht="51">
      <c r="A32" s="119">
        <v>205</v>
      </c>
      <c r="B32" s="120" t="s">
        <v>75</v>
      </c>
      <c r="C32" s="119" t="s">
        <v>99</v>
      </c>
      <c r="D32" s="121">
        <v>4150</v>
      </c>
      <c r="E32" s="98">
        <v>15.41</v>
      </c>
      <c r="F32" s="98">
        <f t="shared" si="8"/>
        <v>63951.5</v>
      </c>
      <c r="G32" s="130">
        <f t="shared" si="5"/>
        <v>368.75</v>
      </c>
      <c r="H32" s="98">
        <f t="shared" si="1"/>
        <v>5682.43</v>
      </c>
      <c r="I32" s="99">
        <f t="shared" si="9"/>
        <v>744.75</v>
      </c>
      <c r="J32" s="98">
        <f t="shared" si="10"/>
        <v>11476.5975</v>
      </c>
      <c r="K32" s="124">
        <f t="shared" si="7"/>
        <v>3405.25</v>
      </c>
      <c r="L32" s="98">
        <f t="shared" si="11"/>
        <v>52474.9</v>
      </c>
      <c r="M32" s="118">
        <f t="shared" si="4"/>
        <v>0.82054216867469876</v>
      </c>
      <c r="N32" s="194"/>
      <c r="O32" s="194"/>
      <c r="P32" s="194">
        <v>376</v>
      </c>
      <c r="Q32" s="179">
        <f>'205'!C19</f>
        <v>368.75</v>
      </c>
      <c r="R32" s="179"/>
      <c r="S32" s="172"/>
      <c r="T32" s="172"/>
      <c r="U32" s="172"/>
      <c r="V32" s="172"/>
      <c r="W32" s="172"/>
      <c r="X32" s="172"/>
      <c r="Y32" s="172"/>
    </row>
    <row r="33" spans="1:25" ht="38.25">
      <c r="A33" s="119">
        <v>206</v>
      </c>
      <c r="B33" s="120" t="s">
        <v>76</v>
      </c>
      <c r="C33" s="119" t="s">
        <v>5</v>
      </c>
      <c r="D33" s="121">
        <v>300</v>
      </c>
      <c r="E33" s="98">
        <v>17.29</v>
      </c>
      <c r="F33" s="98">
        <f t="shared" si="8"/>
        <v>5187</v>
      </c>
      <c r="G33" s="130">
        <f t="shared" si="5"/>
        <v>0</v>
      </c>
      <c r="H33" s="98">
        <f t="shared" si="1"/>
        <v>0</v>
      </c>
      <c r="I33" s="99">
        <f t="shared" si="9"/>
        <v>0</v>
      </c>
      <c r="J33" s="98">
        <f t="shared" si="10"/>
        <v>0</v>
      </c>
      <c r="K33" s="124">
        <f t="shared" si="7"/>
        <v>300</v>
      </c>
      <c r="L33" s="98">
        <f t="shared" si="11"/>
        <v>5187</v>
      </c>
      <c r="M33" s="118">
        <f t="shared" si="4"/>
        <v>1</v>
      </c>
      <c r="N33" s="194"/>
      <c r="O33" s="194"/>
      <c r="P33" s="194"/>
      <c r="Q33" s="179"/>
      <c r="R33" s="179"/>
      <c r="S33" s="172"/>
      <c r="T33" s="172"/>
      <c r="U33" s="172"/>
      <c r="V33" s="172"/>
      <c r="W33" s="172"/>
      <c r="X33" s="172"/>
      <c r="Y33" s="172"/>
    </row>
    <row r="34" spans="1:25" ht="25.5">
      <c r="A34" s="119">
        <v>207</v>
      </c>
      <c r="B34" s="120" t="s">
        <v>77</v>
      </c>
      <c r="C34" s="119" t="s">
        <v>99</v>
      </c>
      <c r="D34" s="121">
        <v>500</v>
      </c>
      <c r="E34" s="98">
        <v>15.94</v>
      </c>
      <c r="F34" s="98">
        <f t="shared" si="8"/>
        <v>7970</v>
      </c>
      <c r="G34" s="130">
        <f t="shared" si="5"/>
        <v>0</v>
      </c>
      <c r="H34" s="98">
        <f t="shared" si="1"/>
        <v>0</v>
      </c>
      <c r="I34" s="99">
        <f t="shared" si="9"/>
        <v>0</v>
      </c>
      <c r="J34" s="98">
        <f t="shared" si="10"/>
        <v>0</v>
      </c>
      <c r="K34" s="124">
        <f t="shared" si="7"/>
        <v>500</v>
      </c>
      <c r="L34" s="98">
        <f t="shared" si="11"/>
        <v>7970</v>
      </c>
      <c r="M34" s="118">
        <f t="shared" si="4"/>
        <v>1</v>
      </c>
      <c r="N34" s="194"/>
      <c r="O34" s="194"/>
      <c r="P34" s="194"/>
      <c r="Q34" s="179"/>
      <c r="R34" s="179"/>
      <c r="S34" s="172"/>
      <c r="T34" s="172"/>
      <c r="U34" s="172"/>
      <c r="V34" s="172"/>
      <c r="W34" s="172"/>
      <c r="X34" s="172"/>
      <c r="Y34" s="172"/>
    </row>
    <row r="35" spans="1:25" ht="38.25">
      <c r="A35" s="119">
        <v>208</v>
      </c>
      <c r="B35" s="120" t="s">
        <v>78</v>
      </c>
      <c r="C35" s="119" t="s">
        <v>10</v>
      </c>
      <c r="D35" s="121">
        <v>100</v>
      </c>
      <c r="E35" s="98">
        <v>16.11</v>
      </c>
      <c r="F35" s="98">
        <f t="shared" si="8"/>
        <v>1611</v>
      </c>
      <c r="G35" s="130">
        <f t="shared" si="5"/>
        <v>0</v>
      </c>
      <c r="H35" s="98">
        <f t="shared" si="1"/>
        <v>0</v>
      </c>
      <c r="I35" s="99">
        <f t="shared" si="9"/>
        <v>0</v>
      </c>
      <c r="J35" s="98">
        <f t="shared" si="10"/>
        <v>0</v>
      </c>
      <c r="K35" s="124">
        <f t="shared" si="7"/>
        <v>100</v>
      </c>
      <c r="L35" s="98">
        <f t="shared" si="11"/>
        <v>1611</v>
      </c>
      <c r="M35" s="118">
        <f t="shared" si="4"/>
        <v>1</v>
      </c>
      <c r="N35" s="194"/>
      <c r="O35" s="194"/>
      <c r="P35" s="194"/>
      <c r="Q35" s="179"/>
      <c r="R35" s="179"/>
      <c r="S35" s="172"/>
      <c r="T35" s="172"/>
      <c r="U35" s="172"/>
      <c r="V35" s="172"/>
      <c r="W35" s="172"/>
      <c r="X35" s="172"/>
      <c r="Y35" s="172"/>
    </row>
    <row r="36" spans="1:25" ht="25.5">
      <c r="A36" s="119">
        <v>209</v>
      </c>
      <c r="B36" s="122" t="s">
        <v>79</v>
      </c>
      <c r="C36" s="119" t="s">
        <v>10</v>
      </c>
      <c r="D36" s="121">
        <v>7</v>
      </c>
      <c r="E36" s="98">
        <v>81.45</v>
      </c>
      <c r="F36" s="98">
        <f t="shared" si="8"/>
        <v>570.15</v>
      </c>
      <c r="G36" s="130">
        <f t="shared" si="5"/>
        <v>0</v>
      </c>
      <c r="H36" s="98">
        <f t="shared" si="1"/>
        <v>0</v>
      </c>
      <c r="I36" s="99">
        <f t="shared" si="9"/>
        <v>0</v>
      </c>
      <c r="J36" s="98">
        <f t="shared" si="10"/>
        <v>0</v>
      </c>
      <c r="K36" s="124">
        <f t="shared" si="7"/>
        <v>7</v>
      </c>
      <c r="L36" s="98">
        <f t="shared" si="11"/>
        <v>570.15</v>
      </c>
      <c r="M36" s="118">
        <f t="shared" si="4"/>
        <v>1</v>
      </c>
      <c r="N36" s="194"/>
      <c r="O36" s="194"/>
      <c r="P36" s="194"/>
      <c r="Q36" s="179"/>
      <c r="R36" s="179"/>
      <c r="S36" s="172"/>
      <c r="T36" s="172"/>
      <c r="U36" s="172"/>
      <c r="V36" s="172"/>
      <c r="W36" s="172"/>
      <c r="X36" s="172"/>
      <c r="Y36" s="172"/>
    </row>
    <row r="37" spans="1:25" ht="25.5">
      <c r="A37" s="119">
        <v>210</v>
      </c>
      <c r="B37" s="120" t="s">
        <v>80</v>
      </c>
      <c r="C37" s="119" t="s">
        <v>99</v>
      </c>
      <c r="D37" s="121">
        <v>400</v>
      </c>
      <c r="E37" s="98">
        <v>8.82</v>
      </c>
      <c r="F37" s="98">
        <f t="shared" si="8"/>
        <v>3528</v>
      </c>
      <c r="G37" s="130">
        <f t="shared" si="5"/>
        <v>0</v>
      </c>
      <c r="H37" s="98">
        <f t="shared" si="1"/>
        <v>0</v>
      </c>
      <c r="I37" s="99">
        <f t="shared" si="9"/>
        <v>0</v>
      </c>
      <c r="J37" s="98">
        <f t="shared" si="10"/>
        <v>0</v>
      </c>
      <c r="K37" s="124">
        <f t="shared" si="7"/>
        <v>400</v>
      </c>
      <c r="L37" s="98">
        <f t="shared" si="11"/>
        <v>3528</v>
      </c>
      <c r="M37" s="118">
        <f t="shared" si="4"/>
        <v>1</v>
      </c>
      <c r="N37" s="194"/>
      <c r="O37" s="194"/>
      <c r="P37" s="194"/>
      <c r="Q37" s="179"/>
      <c r="R37" s="179"/>
      <c r="S37" s="172"/>
      <c r="T37" s="172"/>
      <c r="U37" s="172"/>
      <c r="V37" s="172"/>
      <c r="W37" s="172"/>
      <c r="X37" s="172"/>
      <c r="Y37" s="172"/>
    </row>
    <row r="38" spans="1:25" ht="25.5">
      <c r="A38" s="119">
        <v>211</v>
      </c>
      <c r="B38" s="120" t="s">
        <v>81</v>
      </c>
      <c r="C38" s="119" t="s">
        <v>103</v>
      </c>
      <c r="D38" s="121">
        <v>400</v>
      </c>
      <c r="E38" s="98">
        <v>7.93</v>
      </c>
      <c r="F38" s="98">
        <f t="shared" si="8"/>
        <v>3172</v>
      </c>
      <c r="G38" s="130">
        <f t="shared" si="5"/>
        <v>0</v>
      </c>
      <c r="H38" s="98">
        <f t="shared" si="1"/>
        <v>0</v>
      </c>
      <c r="I38" s="99">
        <f t="shared" si="9"/>
        <v>0</v>
      </c>
      <c r="J38" s="98">
        <f t="shared" si="10"/>
        <v>0</v>
      </c>
      <c r="K38" s="124">
        <f t="shared" si="7"/>
        <v>400</v>
      </c>
      <c r="L38" s="98">
        <f t="shared" si="11"/>
        <v>3172</v>
      </c>
      <c r="M38" s="118">
        <f t="shared" si="4"/>
        <v>1</v>
      </c>
      <c r="N38" s="194"/>
      <c r="O38" s="194"/>
      <c r="P38" s="194"/>
      <c r="Q38" s="179"/>
      <c r="R38" s="179"/>
      <c r="S38" s="172"/>
      <c r="T38" s="172"/>
      <c r="U38" s="172"/>
      <c r="V38" s="172"/>
      <c r="W38" s="172"/>
      <c r="X38" s="172"/>
      <c r="Y38" s="172"/>
    </row>
    <row r="39" spans="1:25">
      <c r="A39" s="112">
        <v>3</v>
      </c>
      <c r="B39" s="113" t="s">
        <v>82</v>
      </c>
      <c r="C39" s="113"/>
      <c r="D39" s="114"/>
      <c r="E39" s="115"/>
      <c r="F39" s="115">
        <f>SUM(F40:F45)</f>
        <v>175172.49000000002</v>
      </c>
      <c r="G39" s="116"/>
      <c r="H39" s="97">
        <f>TRUNC(SUM(H40:H45),2)</f>
        <v>0</v>
      </c>
      <c r="I39" s="97"/>
      <c r="J39" s="97">
        <f>TRUNC(SUM(J40:J45),2)</f>
        <v>0</v>
      </c>
      <c r="K39" s="117"/>
      <c r="L39" s="97">
        <f>TRUNC(SUM(L40:L45),2)</f>
        <v>175172.49</v>
      </c>
      <c r="M39" s="118">
        <f t="shared" si="4"/>
        <v>1</v>
      </c>
      <c r="N39" s="194"/>
      <c r="O39" s="194"/>
      <c r="P39" s="194"/>
      <c r="Q39" s="179"/>
      <c r="R39" s="179"/>
      <c r="S39" s="172"/>
      <c r="T39" s="172"/>
      <c r="U39" s="172"/>
      <c r="V39" s="172"/>
      <c r="W39" s="172"/>
      <c r="X39" s="172"/>
      <c r="Y39" s="172"/>
    </row>
    <row r="40" spans="1:25">
      <c r="A40" s="119">
        <v>301</v>
      </c>
      <c r="B40" s="120" t="s">
        <v>83</v>
      </c>
      <c r="C40" s="119" t="s">
        <v>10</v>
      </c>
      <c r="D40" s="121">
        <v>22</v>
      </c>
      <c r="E40" s="98">
        <v>7050.34</v>
      </c>
      <c r="F40" s="98">
        <f t="shared" ref="F40:F45" si="12">TRUNC(D40 * E40, 2)</f>
        <v>155107.48000000001</v>
      </c>
      <c r="G40" s="130">
        <f t="shared" si="5"/>
        <v>0</v>
      </c>
      <c r="H40" s="98">
        <f t="shared" si="1"/>
        <v>0</v>
      </c>
      <c r="I40" s="99">
        <f t="shared" ref="I40:I45" si="13">SUM(N40:Y40)</f>
        <v>0</v>
      </c>
      <c r="J40" s="98">
        <f t="shared" ref="J40:J55" si="14">I40*E40</f>
        <v>0</v>
      </c>
      <c r="K40" s="206">
        <f t="shared" si="7"/>
        <v>22</v>
      </c>
      <c r="L40" s="98">
        <f t="shared" ref="L40:L45" si="15">TRUNC(K40*E40,2)</f>
        <v>155107.48000000001</v>
      </c>
      <c r="M40" s="118">
        <f t="shared" si="4"/>
        <v>1</v>
      </c>
      <c r="N40" s="194"/>
      <c r="O40" s="194"/>
      <c r="P40" s="194"/>
      <c r="Q40" s="179"/>
      <c r="R40" s="179"/>
      <c r="S40" s="172"/>
      <c r="T40" s="172"/>
      <c r="U40" s="172"/>
      <c r="V40" s="172"/>
      <c r="W40" s="172"/>
      <c r="X40" s="172"/>
      <c r="Y40" s="172"/>
    </row>
    <row r="41" spans="1:25" ht="38.25">
      <c r="A41" s="119">
        <v>302</v>
      </c>
      <c r="B41" s="120" t="s">
        <v>84</v>
      </c>
      <c r="C41" s="119" t="s">
        <v>99</v>
      </c>
      <c r="D41" s="121">
        <v>17.600000000000001</v>
      </c>
      <c r="E41" s="98">
        <v>380.81</v>
      </c>
      <c r="F41" s="98">
        <f t="shared" si="12"/>
        <v>6702.25</v>
      </c>
      <c r="G41" s="130">
        <f t="shared" si="5"/>
        <v>0</v>
      </c>
      <c r="H41" s="98">
        <f t="shared" si="1"/>
        <v>0</v>
      </c>
      <c r="I41" s="99">
        <f t="shared" si="13"/>
        <v>0</v>
      </c>
      <c r="J41" s="98">
        <f t="shared" si="14"/>
        <v>0</v>
      </c>
      <c r="K41" s="206">
        <f t="shared" si="7"/>
        <v>17.600000000000001</v>
      </c>
      <c r="L41" s="98">
        <f t="shared" si="15"/>
        <v>6702.25</v>
      </c>
      <c r="M41" s="118">
        <f t="shared" si="4"/>
        <v>1</v>
      </c>
      <c r="N41" s="194"/>
      <c r="O41" s="194"/>
      <c r="P41" s="194"/>
      <c r="Q41" s="179"/>
      <c r="R41" s="179"/>
      <c r="S41" s="172"/>
      <c r="T41" s="172"/>
      <c r="U41" s="172"/>
      <c r="V41" s="172"/>
      <c r="W41" s="172"/>
      <c r="X41" s="172"/>
      <c r="Y41" s="172"/>
    </row>
    <row r="42" spans="1:25" ht="25.5">
      <c r="A42" s="119">
        <v>303</v>
      </c>
      <c r="B42" s="120" t="s">
        <v>85</v>
      </c>
      <c r="C42" s="119" t="s">
        <v>5</v>
      </c>
      <c r="D42" s="121">
        <v>130</v>
      </c>
      <c r="E42" s="98">
        <v>19.12</v>
      </c>
      <c r="F42" s="98">
        <f t="shared" si="12"/>
        <v>2485.6</v>
      </c>
      <c r="G42" s="130">
        <f t="shared" si="5"/>
        <v>0</v>
      </c>
      <c r="H42" s="98">
        <f t="shared" si="1"/>
        <v>0</v>
      </c>
      <c r="I42" s="99">
        <f t="shared" si="13"/>
        <v>0</v>
      </c>
      <c r="J42" s="98">
        <f t="shared" si="14"/>
        <v>0</v>
      </c>
      <c r="K42" s="206">
        <f t="shared" si="7"/>
        <v>130</v>
      </c>
      <c r="L42" s="98">
        <f t="shared" si="15"/>
        <v>2485.6</v>
      </c>
      <c r="M42" s="118">
        <f t="shared" si="4"/>
        <v>1</v>
      </c>
      <c r="N42" s="194"/>
      <c r="O42" s="194"/>
      <c r="P42" s="194"/>
      <c r="Q42" s="179"/>
      <c r="R42" s="179"/>
      <c r="S42" s="172"/>
      <c r="T42" s="172"/>
      <c r="U42" s="172"/>
      <c r="V42" s="172"/>
      <c r="W42" s="172"/>
      <c r="X42" s="172"/>
      <c r="Y42" s="172"/>
    </row>
    <row r="43" spans="1:25" ht="38.25">
      <c r="A43" s="119">
        <v>304</v>
      </c>
      <c r="B43" s="120" t="s">
        <v>86</v>
      </c>
      <c r="C43" s="119" t="s">
        <v>5</v>
      </c>
      <c r="D43" s="121">
        <v>130</v>
      </c>
      <c r="E43" s="98">
        <v>7.74</v>
      </c>
      <c r="F43" s="98">
        <f t="shared" si="12"/>
        <v>1006.2</v>
      </c>
      <c r="G43" s="130">
        <f t="shared" si="5"/>
        <v>0</v>
      </c>
      <c r="H43" s="98">
        <f t="shared" si="1"/>
        <v>0</v>
      </c>
      <c r="I43" s="99">
        <f t="shared" si="13"/>
        <v>0</v>
      </c>
      <c r="J43" s="98">
        <f t="shared" si="14"/>
        <v>0</v>
      </c>
      <c r="K43" s="206">
        <f t="shared" si="7"/>
        <v>130</v>
      </c>
      <c r="L43" s="98">
        <f t="shared" si="15"/>
        <v>1006.2</v>
      </c>
      <c r="M43" s="118">
        <f t="shared" si="4"/>
        <v>1</v>
      </c>
      <c r="N43" s="194"/>
      <c r="O43" s="194"/>
      <c r="P43" s="194"/>
      <c r="Q43" s="179"/>
      <c r="R43" s="179"/>
      <c r="S43" s="172"/>
      <c r="T43" s="172"/>
      <c r="U43" s="172"/>
      <c r="V43" s="172"/>
      <c r="W43" s="172"/>
      <c r="X43" s="172"/>
      <c r="Y43" s="172"/>
    </row>
    <row r="44" spans="1:25" ht="38.25">
      <c r="A44" s="119">
        <v>305</v>
      </c>
      <c r="B44" s="120" t="s">
        <v>87</v>
      </c>
      <c r="C44" s="119" t="s">
        <v>5</v>
      </c>
      <c r="D44" s="121">
        <v>132</v>
      </c>
      <c r="E44" s="98">
        <v>12.71</v>
      </c>
      <c r="F44" s="98">
        <f t="shared" si="12"/>
        <v>1677.72</v>
      </c>
      <c r="G44" s="130">
        <f t="shared" si="5"/>
        <v>0</v>
      </c>
      <c r="H44" s="98">
        <f t="shared" si="1"/>
        <v>0</v>
      </c>
      <c r="I44" s="99">
        <f t="shared" si="13"/>
        <v>0</v>
      </c>
      <c r="J44" s="98">
        <f t="shared" si="14"/>
        <v>0</v>
      </c>
      <c r="K44" s="206">
        <f t="shared" si="7"/>
        <v>132</v>
      </c>
      <c r="L44" s="98">
        <f t="shared" si="15"/>
        <v>1677.72</v>
      </c>
      <c r="M44" s="118">
        <f t="shared" si="4"/>
        <v>1</v>
      </c>
      <c r="N44" s="194"/>
      <c r="O44" s="194"/>
      <c r="P44" s="194"/>
      <c r="Q44" s="179"/>
      <c r="R44" s="179"/>
      <c r="S44" s="172"/>
      <c r="T44" s="172"/>
      <c r="U44" s="172"/>
      <c r="V44" s="172"/>
      <c r="W44" s="172"/>
      <c r="X44" s="172"/>
      <c r="Y44" s="172"/>
    </row>
    <row r="45" spans="1:25" ht="38.25">
      <c r="A45" s="119">
        <v>306</v>
      </c>
      <c r="B45" s="120" t="s">
        <v>88</v>
      </c>
      <c r="C45" s="119" t="s">
        <v>5</v>
      </c>
      <c r="D45" s="121">
        <v>396</v>
      </c>
      <c r="E45" s="98">
        <v>20.69</v>
      </c>
      <c r="F45" s="98">
        <f t="shared" si="12"/>
        <v>8193.24</v>
      </c>
      <c r="G45" s="130">
        <f t="shared" si="5"/>
        <v>0</v>
      </c>
      <c r="H45" s="98">
        <f t="shared" si="1"/>
        <v>0</v>
      </c>
      <c r="I45" s="99">
        <f t="shared" si="13"/>
        <v>0</v>
      </c>
      <c r="J45" s="98">
        <f t="shared" si="14"/>
        <v>0</v>
      </c>
      <c r="K45" s="206">
        <f t="shared" si="7"/>
        <v>396</v>
      </c>
      <c r="L45" s="98">
        <f t="shared" si="15"/>
        <v>8193.24</v>
      </c>
      <c r="M45" s="118">
        <f t="shared" si="4"/>
        <v>1</v>
      </c>
      <c r="N45" s="194"/>
      <c r="O45" s="194"/>
      <c r="P45" s="194"/>
      <c r="Q45" s="179"/>
      <c r="R45" s="179"/>
      <c r="S45" s="172"/>
      <c r="T45" s="172"/>
      <c r="U45" s="172"/>
      <c r="V45" s="172"/>
      <c r="W45" s="172"/>
      <c r="X45" s="172"/>
      <c r="Y45" s="172"/>
    </row>
    <row r="46" spans="1:25">
      <c r="A46" s="112">
        <v>4</v>
      </c>
      <c r="B46" s="113" t="s">
        <v>89</v>
      </c>
      <c r="C46" s="113"/>
      <c r="D46" s="114"/>
      <c r="E46" s="115"/>
      <c r="F46" s="115">
        <f>SUM(F47:F55)</f>
        <v>59525.200000000004</v>
      </c>
      <c r="G46" s="116"/>
      <c r="H46" s="97">
        <f>TRUNC(SUM(H47:H55),2)</f>
        <v>0</v>
      </c>
      <c r="I46" s="97"/>
      <c r="J46" s="97">
        <f>TRUNC(SUM(J47:J55),2)</f>
        <v>0</v>
      </c>
      <c r="K46" s="117"/>
      <c r="L46" s="97">
        <f>TRUNC(SUM(L47:L55),2)</f>
        <v>59525.2</v>
      </c>
      <c r="M46" s="118">
        <f t="shared" si="4"/>
        <v>1</v>
      </c>
      <c r="N46" s="194"/>
      <c r="O46" s="194"/>
      <c r="P46" s="194"/>
      <c r="Q46" s="179"/>
      <c r="R46" s="179"/>
      <c r="S46" s="172"/>
      <c r="T46" s="172"/>
      <c r="U46" s="172"/>
      <c r="V46" s="172"/>
      <c r="W46" s="172"/>
      <c r="X46" s="172"/>
      <c r="Y46" s="172"/>
    </row>
    <row r="47" spans="1:25" ht="38.25">
      <c r="A47" s="119">
        <v>401</v>
      </c>
      <c r="B47" s="120" t="s">
        <v>90</v>
      </c>
      <c r="C47" s="119" t="s">
        <v>10</v>
      </c>
      <c r="D47" s="121">
        <v>20</v>
      </c>
      <c r="E47" s="98">
        <v>656.68</v>
      </c>
      <c r="F47" s="98">
        <f t="shared" ref="F47:F55" si="16">TRUNC(D47 * E47, 2)</f>
        <v>13133.6</v>
      </c>
      <c r="G47" s="130">
        <f t="shared" si="5"/>
        <v>0</v>
      </c>
      <c r="H47" s="98">
        <f t="shared" si="1"/>
        <v>0</v>
      </c>
      <c r="I47" s="99">
        <f>SUM(N47:Y47)</f>
        <v>0</v>
      </c>
      <c r="J47" s="98">
        <f t="shared" si="14"/>
        <v>0</v>
      </c>
      <c r="K47" s="99">
        <f t="shared" si="7"/>
        <v>20</v>
      </c>
      <c r="L47" s="207">
        <f t="shared" ref="L47:L55" si="17">TRUNC(K47*E47,2)</f>
        <v>13133.6</v>
      </c>
      <c r="M47" s="118">
        <f t="shared" si="4"/>
        <v>1</v>
      </c>
      <c r="N47" s="194"/>
      <c r="O47" s="194"/>
      <c r="P47" s="194"/>
      <c r="Q47" s="179"/>
      <c r="R47" s="179"/>
      <c r="S47" s="172"/>
      <c r="T47" s="172"/>
      <c r="U47" s="172"/>
      <c r="V47" s="172"/>
      <c r="W47" s="172"/>
      <c r="X47" s="172"/>
      <c r="Y47" s="172"/>
    </row>
    <row r="48" spans="1:25">
      <c r="A48" s="119">
        <v>402</v>
      </c>
      <c r="B48" s="120" t="s">
        <v>91</v>
      </c>
      <c r="C48" s="119" t="s">
        <v>99</v>
      </c>
      <c r="D48" s="121">
        <v>20</v>
      </c>
      <c r="E48" s="98">
        <v>29.51</v>
      </c>
      <c r="F48" s="98">
        <f t="shared" si="16"/>
        <v>590.20000000000005</v>
      </c>
      <c r="G48" s="130">
        <f t="shared" si="5"/>
        <v>0</v>
      </c>
      <c r="H48" s="98">
        <f t="shared" si="1"/>
        <v>0</v>
      </c>
      <c r="I48" s="99">
        <f t="shared" ref="I48:I55" si="18">SUM(N48:Y48)</f>
        <v>0</v>
      </c>
      <c r="J48" s="98">
        <f t="shared" si="14"/>
        <v>0</v>
      </c>
      <c r="K48" s="99">
        <f t="shared" si="7"/>
        <v>20</v>
      </c>
      <c r="L48" s="207">
        <f t="shared" si="17"/>
        <v>590.20000000000005</v>
      </c>
      <c r="M48" s="118">
        <f t="shared" si="4"/>
        <v>1</v>
      </c>
      <c r="N48" s="194"/>
      <c r="O48" s="194"/>
      <c r="P48" s="194"/>
      <c r="Q48" s="179"/>
      <c r="R48" s="179"/>
      <c r="S48" s="172"/>
      <c r="T48" s="172"/>
      <c r="U48" s="172"/>
      <c r="V48" s="172"/>
      <c r="W48" s="172"/>
      <c r="X48" s="172"/>
      <c r="Y48" s="172"/>
    </row>
    <row r="49" spans="1:25" ht="25.5">
      <c r="A49" s="119">
        <v>403</v>
      </c>
      <c r="B49" s="120" t="s">
        <v>92</v>
      </c>
      <c r="C49" s="119" t="s">
        <v>99</v>
      </c>
      <c r="D49" s="121">
        <v>20</v>
      </c>
      <c r="E49" s="98">
        <v>433.79</v>
      </c>
      <c r="F49" s="98">
        <f t="shared" si="16"/>
        <v>8675.7999999999993</v>
      </c>
      <c r="G49" s="130">
        <f t="shared" si="5"/>
        <v>0</v>
      </c>
      <c r="H49" s="98">
        <f t="shared" si="1"/>
        <v>0</v>
      </c>
      <c r="I49" s="99">
        <f t="shared" si="18"/>
        <v>0</v>
      </c>
      <c r="J49" s="98">
        <f t="shared" si="14"/>
        <v>0</v>
      </c>
      <c r="K49" s="99">
        <f t="shared" si="7"/>
        <v>20</v>
      </c>
      <c r="L49" s="207">
        <f t="shared" si="17"/>
        <v>8675.7999999999993</v>
      </c>
      <c r="M49" s="118">
        <f t="shared" si="4"/>
        <v>1</v>
      </c>
      <c r="N49" s="194"/>
      <c r="O49" s="194"/>
      <c r="P49" s="194"/>
      <c r="Q49" s="179"/>
      <c r="R49" s="179"/>
      <c r="S49" s="172"/>
      <c r="T49" s="172"/>
      <c r="U49" s="172"/>
      <c r="V49" s="172"/>
      <c r="W49" s="172"/>
      <c r="X49" s="172"/>
      <c r="Y49" s="172"/>
    </row>
    <row r="50" spans="1:25" ht="25.5">
      <c r="A50" s="119">
        <v>404</v>
      </c>
      <c r="B50" s="120" t="s">
        <v>93</v>
      </c>
      <c r="C50" s="119" t="s">
        <v>99</v>
      </c>
      <c r="D50" s="121">
        <v>20</v>
      </c>
      <c r="E50" s="98">
        <v>348.72</v>
      </c>
      <c r="F50" s="98">
        <f t="shared" si="16"/>
        <v>6974.4</v>
      </c>
      <c r="G50" s="130">
        <f t="shared" si="5"/>
        <v>0</v>
      </c>
      <c r="H50" s="98">
        <f t="shared" si="1"/>
        <v>0</v>
      </c>
      <c r="I50" s="99">
        <f t="shared" si="18"/>
        <v>0</v>
      </c>
      <c r="J50" s="98">
        <f t="shared" si="14"/>
        <v>0</v>
      </c>
      <c r="K50" s="99">
        <f t="shared" si="7"/>
        <v>20</v>
      </c>
      <c r="L50" s="207">
        <f t="shared" si="17"/>
        <v>6974.4</v>
      </c>
      <c r="M50" s="118">
        <f t="shared" si="4"/>
        <v>1</v>
      </c>
      <c r="N50" s="194"/>
      <c r="O50" s="194"/>
      <c r="P50" s="194"/>
      <c r="Q50" s="179"/>
      <c r="R50" s="179"/>
      <c r="S50" s="172"/>
      <c r="T50" s="172"/>
      <c r="U50" s="172"/>
      <c r="V50" s="172"/>
      <c r="W50" s="172"/>
      <c r="X50" s="172"/>
      <c r="Y50" s="172"/>
    </row>
    <row r="51" spans="1:25">
      <c r="A51" s="119">
        <v>405</v>
      </c>
      <c r="B51" s="120" t="s">
        <v>94</v>
      </c>
      <c r="C51" s="119" t="s">
        <v>99</v>
      </c>
      <c r="D51" s="121">
        <v>20</v>
      </c>
      <c r="E51" s="98">
        <v>5.89</v>
      </c>
      <c r="F51" s="98">
        <f t="shared" si="16"/>
        <v>117.8</v>
      </c>
      <c r="G51" s="130">
        <f t="shared" si="5"/>
        <v>0</v>
      </c>
      <c r="H51" s="98">
        <f t="shared" si="1"/>
        <v>0</v>
      </c>
      <c r="I51" s="99">
        <f t="shared" si="18"/>
        <v>0</v>
      </c>
      <c r="J51" s="98">
        <f t="shared" si="14"/>
        <v>0</v>
      </c>
      <c r="K51" s="99">
        <f t="shared" si="7"/>
        <v>20</v>
      </c>
      <c r="L51" s="207">
        <f t="shared" si="17"/>
        <v>117.8</v>
      </c>
      <c r="M51" s="118">
        <f t="shared" si="4"/>
        <v>1</v>
      </c>
      <c r="N51" s="194"/>
      <c r="O51" s="194"/>
      <c r="P51" s="194"/>
      <c r="Q51" s="179"/>
      <c r="R51" s="179"/>
      <c r="S51" s="172"/>
      <c r="T51" s="172"/>
      <c r="U51" s="172"/>
      <c r="V51" s="172"/>
      <c r="W51" s="172"/>
      <c r="X51" s="172"/>
      <c r="Y51" s="172"/>
    </row>
    <row r="52" spans="1:25" ht="25.5">
      <c r="A52" s="119">
        <v>406</v>
      </c>
      <c r="B52" s="120" t="s">
        <v>95</v>
      </c>
      <c r="C52" s="119" t="s">
        <v>99</v>
      </c>
      <c r="D52" s="121">
        <v>20</v>
      </c>
      <c r="E52" s="98">
        <v>250.71</v>
      </c>
      <c r="F52" s="98">
        <f t="shared" si="16"/>
        <v>5014.2</v>
      </c>
      <c r="G52" s="130">
        <f t="shared" si="5"/>
        <v>0</v>
      </c>
      <c r="H52" s="98">
        <f t="shared" si="1"/>
        <v>0</v>
      </c>
      <c r="I52" s="99">
        <f t="shared" si="18"/>
        <v>0</v>
      </c>
      <c r="J52" s="98">
        <f t="shared" si="14"/>
        <v>0</v>
      </c>
      <c r="K52" s="99">
        <f t="shared" si="7"/>
        <v>20</v>
      </c>
      <c r="L52" s="207">
        <f t="shared" si="17"/>
        <v>5014.2</v>
      </c>
      <c r="M52" s="118">
        <f t="shared" si="4"/>
        <v>1</v>
      </c>
      <c r="N52" s="194"/>
      <c r="O52" s="194"/>
      <c r="P52" s="194"/>
      <c r="Q52" s="179"/>
      <c r="R52" s="179"/>
      <c r="S52" s="172"/>
      <c r="T52" s="172"/>
      <c r="U52" s="172"/>
      <c r="V52" s="172"/>
      <c r="W52" s="172"/>
      <c r="X52" s="172"/>
      <c r="Y52" s="172"/>
    </row>
    <row r="53" spans="1:25" ht="25.5">
      <c r="A53" s="119">
        <v>407</v>
      </c>
      <c r="B53" s="120" t="s">
        <v>96</v>
      </c>
      <c r="C53" s="119" t="s">
        <v>99</v>
      </c>
      <c r="D53" s="121">
        <v>40</v>
      </c>
      <c r="E53" s="98">
        <v>18.87</v>
      </c>
      <c r="F53" s="98">
        <f t="shared" si="16"/>
        <v>754.8</v>
      </c>
      <c r="G53" s="130">
        <f t="shared" si="5"/>
        <v>0</v>
      </c>
      <c r="H53" s="98">
        <f t="shared" si="1"/>
        <v>0</v>
      </c>
      <c r="I53" s="99">
        <f t="shared" si="18"/>
        <v>0</v>
      </c>
      <c r="J53" s="98">
        <f t="shared" si="14"/>
        <v>0</v>
      </c>
      <c r="K53" s="99">
        <f t="shared" si="7"/>
        <v>40</v>
      </c>
      <c r="L53" s="207">
        <f t="shared" si="17"/>
        <v>754.8</v>
      </c>
      <c r="M53" s="118">
        <f t="shared" si="4"/>
        <v>1</v>
      </c>
      <c r="N53" s="194"/>
      <c r="O53" s="194"/>
      <c r="P53" s="194"/>
      <c r="Q53" s="179"/>
      <c r="R53" s="179"/>
      <c r="S53" s="172"/>
      <c r="T53" s="172"/>
      <c r="U53" s="172"/>
      <c r="V53" s="172"/>
      <c r="W53" s="172"/>
      <c r="X53" s="172"/>
      <c r="Y53" s="172"/>
    </row>
    <row r="54" spans="1:25">
      <c r="A54" s="119">
        <v>408</v>
      </c>
      <c r="B54" s="120" t="s">
        <v>97</v>
      </c>
      <c r="C54" s="119" t="s">
        <v>45</v>
      </c>
      <c r="D54" s="121">
        <v>20</v>
      </c>
      <c r="E54" s="98">
        <v>13.87</v>
      </c>
      <c r="F54" s="98">
        <f t="shared" si="16"/>
        <v>277.39999999999998</v>
      </c>
      <c r="G54" s="130">
        <f t="shared" si="5"/>
        <v>0</v>
      </c>
      <c r="H54" s="98">
        <f t="shared" si="1"/>
        <v>0</v>
      </c>
      <c r="I54" s="99">
        <f t="shared" si="18"/>
        <v>0</v>
      </c>
      <c r="J54" s="98">
        <f t="shared" si="14"/>
        <v>0</v>
      </c>
      <c r="K54" s="99">
        <f t="shared" si="7"/>
        <v>20</v>
      </c>
      <c r="L54" s="207">
        <f t="shared" si="17"/>
        <v>277.39999999999998</v>
      </c>
      <c r="M54" s="118">
        <f t="shared" si="4"/>
        <v>1</v>
      </c>
      <c r="N54" s="194"/>
      <c r="O54" s="194"/>
      <c r="P54" s="194"/>
      <c r="Q54" s="179"/>
      <c r="R54" s="179"/>
      <c r="S54" s="172"/>
      <c r="T54" s="172"/>
      <c r="U54" s="172"/>
      <c r="V54" s="172"/>
      <c r="W54" s="172"/>
      <c r="X54" s="172"/>
      <c r="Y54" s="172"/>
    </row>
    <row r="55" spans="1:25" ht="25.5">
      <c r="A55" s="119">
        <v>409</v>
      </c>
      <c r="B55" s="120" t="s">
        <v>98</v>
      </c>
      <c r="C55" s="119" t="s">
        <v>99</v>
      </c>
      <c r="D55" s="121">
        <v>4150</v>
      </c>
      <c r="E55" s="98">
        <v>5.78</v>
      </c>
      <c r="F55" s="98">
        <f t="shared" si="16"/>
        <v>23987</v>
      </c>
      <c r="G55" s="130">
        <f t="shared" si="5"/>
        <v>0</v>
      </c>
      <c r="H55" s="98">
        <f t="shared" si="1"/>
        <v>0</v>
      </c>
      <c r="I55" s="99">
        <f t="shared" si="18"/>
        <v>0</v>
      </c>
      <c r="J55" s="98">
        <f t="shared" si="14"/>
        <v>0</v>
      </c>
      <c r="K55" s="99">
        <f t="shared" si="7"/>
        <v>4150</v>
      </c>
      <c r="L55" s="207">
        <f t="shared" si="17"/>
        <v>23987</v>
      </c>
      <c r="M55" s="118">
        <f t="shared" si="4"/>
        <v>1</v>
      </c>
      <c r="N55" s="194"/>
      <c r="O55" s="194"/>
      <c r="P55" s="194"/>
      <c r="Q55" s="179"/>
      <c r="R55" s="179"/>
      <c r="S55" s="172"/>
      <c r="T55" s="172"/>
      <c r="U55" s="172"/>
      <c r="V55" s="172"/>
      <c r="W55" s="172"/>
      <c r="X55" s="172"/>
      <c r="Y55" s="172"/>
    </row>
    <row r="56" spans="1:25" ht="16.5" customHeight="1">
      <c r="A56" s="225" t="s">
        <v>105</v>
      </c>
      <c r="B56" s="225"/>
      <c r="C56" s="225"/>
      <c r="D56" s="225"/>
      <c r="E56" s="225"/>
      <c r="F56" s="100">
        <f>SUM(F46,F39,F27,F11)</f>
        <v>1765148.5899999999</v>
      </c>
      <c r="G56" s="125"/>
      <c r="H56" s="100">
        <f>TRUNC(SUM(H46,H39,H27,H11),2)</f>
        <v>109234.49</v>
      </c>
      <c r="I56" s="100"/>
      <c r="J56" s="100">
        <f>TRUNC(SUM(J46,J39,J27,J11),2)</f>
        <v>414341.24</v>
      </c>
      <c r="K56" s="117"/>
      <c r="L56" s="100">
        <f>TRUNC(SUM(L46,L39,L27,L11),2)</f>
        <v>1350807.28</v>
      </c>
      <c r="M56" s="118">
        <f t="shared" si="4"/>
        <v>0.76526551795846265</v>
      </c>
      <c r="N56" s="194"/>
      <c r="O56" s="194"/>
      <c r="P56" s="194"/>
      <c r="Q56" s="179"/>
      <c r="R56" s="179"/>
      <c r="S56" s="172"/>
      <c r="T56" s="172"/>
      <c r="U56" s="172"/>
      <c r="V56" s="172"/>
      <c r="W56" s="172"/>
      <c r="X56" s="172"/>
      <c r="Y56" s="172"/>
    </row>
    <row r="57" spans="1:25" ht="16.5" customHeight="1">
      <c r="A57" s="225" t="s">
        <v>106</v>
      </c>
      <c r="B57" s="225"/>
      <c r="C57" s="225"/>
      <c r="D57" s="225"/>
      <c r="E57" s="225"/>
      <c r="F57" s="100">
        <f>TRUNC(F56*0.2502,2)</f>
        <v>441640.17</v>
      </c>
      <c r="G57" s="125"/>
      <c r="H57" s="100">
        <f>TRUNC(H56*0.2502,2)</f>
        <v>27330.46</v>
      </c>
      <c r="I57" s="100"/>
      <c r="J57" s="100">
        <f>TRUNC(J56*0.2502,2)</f>
        <v>103668.17</v>
      </c>
      <c r="K57" s="117"/>
      <c r="L57" s="100">
        <f>TRUNC(L56*0.2502,2)</f>
        <v>337971.98</v>
      </c>
      <c r="M57" s="118">
        <f t="shared" si="4"/>
        <v>0.76526553279788845</v>
      </c>
      <c r="N57" s="194"/>
      <c r="O57" s="194"/>
      <c r="P57" s="194"/>
      <c r="Q57" s="179"/>
      <c r="R57" s="179"/>
      <c r="S57" s="172"/>
      <c r="T57" s="172"/>
      <c r="U57" s="172"/>
      <c r="V57" s="172"/>
      <c r="W57" s="172"/>
      <c r="X57" s="172"/>
      <c r="Y57" s="172"/>
    </row>
    <row r="58" spans="1:25" ht="16.5" customHeight="1" thickBot="1">
      <c r="A58" s="225" t="s">
        <v>107</v>
      </c>
      <c r="B58" s="225"/>
      <c r="C58" s="225"/>
      <c r="D58" s="225"/>
      <c r="E58" s="225"/>
      <c r="F58" s="100">
        <f>SUM(F56:F57)</f>
        <v>2206788.7599999998</v>
      </c>
      <c r="G58" s="125"/>
      <c r="H58" s="100">
        <f>TRUNC(SUM(H56:H57),2)</f>
        <v>136564.95000000001</v>
      </c>
      <c r="I58" s="100"/>
      <c r="J58" s="100">
        <f>TRUNC(SUM(J56:J57),2)</f>
        <v>518009.41</v>
      </c>
      <c r="K58" s="117"/>
      <c r="L58" s="100">
        <f>TRUNC(SUM(L56:L57),2)</f>
        <v>1688779.26</v>
      </c>
      <c r="M58" s="118">
        <f t="shared" si="4"/>
        <v>0.76526552092824696</v>
      </c>
      <c r="N58" s="204"/>
      <c r="O58" s="204"/>
      <c r="P58" s="205"/>
      <c r="Q58" s="173"/>
      <c r="R58" s="173"/>
      <c r="S58" s="173"/>
      <c r="T58" s="173"/>
      <c r="U58" s="173"/>
      <c r="V58" s="173"/>
      <c r="W58" s="173"/>
      <c r="X58" s="173"/>
      <c r="Y58" s="173"/>
    </row>
    <row r="59" spans="1:25" ht="90" customHeight="1">
      <c r="A59" s="218" t="s">
        <v>148</v>
      </c>
      <c r="B59" s="219"/>
      <c r="C59" s="219" t="s">
        <v>146</v>
      </c>
      <c r="D59" s="219"/>
      <c r="E59" s="219"/>
      <c r="F59" s="219"/>
      <c r="G59" s="219" t="s">
        <v>147</v>
      </c>
      <c r="H59" s="219"/>
      <c r="I59" s="219"/>
      <c r="J59" s="219" t="s">
        <v>208</v>
      </c>
      <c r="K59" s="219"/>
      <c r="L59" s="219"/>
      <c r="M59" s="220"/>
    </row>
  </sheetData>
  <mergeCells count="33">
    <mergeCell ref="I8:J9"/>
    <mergeCell ref="F8:F9"/>
    <mergeCell ref="A56:E56"/>
    <mergeCell ref="A57:E57"/>
    <mergeCell ref="A58:E58"/>
    <mergeCell ref="A8:A9"/>
    <mergeCell ref="B8:B9"/>
    <mergeCell ref="D8:D9"/>
    <mergeCell ref="G8:H9"/>
    <mergeCell ref="V10:V11"/>
    <mergeCell ref="Q10:Q11"/>
    <mergeCell ref="R10:R11"/>
    <mergeCell ref="X10:X11"/>
    <mergeCell ref="A59:B59"/>
    <mergeCell ref="C59:F59"/>
    <mergeCell ref="G59:I59"/>
    <mergeCell ref="J59:M59"/>
    <mergeCell ref="Y10:Y11"/>
    <mergeCell ref="N10:N11"/>
    <mergeCell ref="O10:O11"/>
    <mergeCell ref="P10:P11"/>
    <mergeCell ref="B2:M2"/>
    <mergeCell ref="B3:M3"/>
    <mergeCell ref="B4:M4"/>
    <mergeCell ref="B5:M5"/>
    <mergeCell ref="A6:M7"/>
    <mergeCell ref="C8:C9"/>
    <mergeCell ref="E8:E9"/>
    <mergeCell ref="K8:M9"/>
    <mergeCell ref="W10:W11"/>
    <mergeCell ref="S10:S11"/>
    <mergeCell ref="T10:T11"/>
    <mergeCell ref="U10:U11"/>
  </mergeCells>
  <phoneticPr fontId="54" type="noConversion"/>
  <pageMargins left="0.51181102362204722" right="0.51181102362204722" top="0.78740157480314965" bottom="0.78740157480314965" header="0.31496062992125984" footer="0.31496062992125984"/>
  <pageSetup paperSize="9" scale="42"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4"/>
  <sheetViews>
    <sheetView topLeftCell="A22"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32.25" customHeight="1">
      <c r="A7" s="68">
        <v>102</v>
      </c>
      <c r="B7" s="242" t="s">
        <v>57</v>
      </c>
      <c r="C7" s="242"/>
      <c r="D7" s="242"/>
      <c r="E7" s="242"/>
      <c r="F7" s="242"/>
      <c r="G7" s="242"/>
      <c r="H7" s="243"/>
    </row>
    <row r="8" spans="1:8" ht="15.75" customHeight="1">
      <c r="A8" s="69"/>
      <c r="B8" s="244"/>
      <c r="C8" s="245"/>
      <c r="D8" s="245"/>
      <c r="E8" s="245"/>
      <c r="F8" s="245"/>
      <c r="G8" s="70" t="s">
        <v>125</v>
      </c>
      <c r="H8" s="71" t="s">
        <v>126</v>
      </c>
    </row>
    <row r="9" spans="1:8">
      <c r="A9" s="45"/>
      <c r="B9" s="46"/>
      <c r="C9" s="230"/>
      <c r="D9" s="230"/>
      <c r="E9" s="230"/>
      <c r="F9" s="47"/>
      <c r="G9" s="61"/>
      <c r="H9" s="48"/>
    </row>
    <row r="10" spans="1:8" ht="15.75">
      <c r="A10" s="49" t="s">
        <v>113</v>
      </c>
      <c r="B10" s="46"/>
      <c r="C10" s="61" t="s">
        <v>127</v>
      </c>
      <c r="D10" s="61"/>
      <c r="E10" s="61"/>
      <c r="F10" s="47"/>
      <c r="G10" s="61"/>
      <c r="H10" s="48"/>
    </row>
    <row r="11" spans="1:8" ht="15.75">
      <c r="A11" s="45"/>
      <c r="B11" s="73" t="s">
        <v>114</v>
      </c>
      <c r="C11" s="73"/>
      <c r="D11" s="73"/>
      <c r="E11" s="74" t="s">
        <v>115</v>
      </c>
      <c r="F11" s="74" t="s">
        <v>116</v>
      </c>
      <c r="G11" s="74" t="s">
        <v>9</v>
      </c>
      <c r="H11" s="48"/>
    </row>
    <row r="12" spans="1:8">
      <c r="A12" s="72"/>
      <c r="B12" s="75" t="s">
        <v>128</v>
      </c>
      <c r="C12" s="76"/>
      <c r="D12" s="77"/>
      <c r="E12" s="77"/>
      <c r="F12" s="78"/>
      <c r="G12" s="78">
        <v>211.01</v>
      </c>
      <c r="H12" s="48"/>
    </row>
    <row r="13" spans="1:8" ht="15.75">
      <c r="A13" s="45"/>
      <c r="B13" s="87" t="s">
        <v>9</v>
      </c>
      <c r="C13" s="88"/>
      <c r="D13" s="88"/>
      <c r="E13" s="88"/>
      <c r="F13" s="88"/>
      <c r="G13" s="89">
        <f>SUM(G12:G12)</f>
        <v>211.01</v>
      </c>
      <c r="H13" s="48"/>
    </row>
    <row r="14" spans="1:8">
      <c r="A14" s="45"/>
      <c r="B14" s="42"/>
      <c r="C14" s="42"/>
      <c r="D14" s="42"/>
      <c r="E14" s="42"/>
      <c r="F14" s="42"/>
      <c r="G14" s="42"/>
      <c r="H14" s="48"/>
    </row>
    <row r="15" spans="1:8" ht="15.75">
      <c r="A15" s="50"/>
      <c r="B15" s="79" t="s">
        <v>117</v>
      </c>
      <c r="C15" s="80">
        <v>4300</v>
      </c>
      <c r="D15" s="43" t="s">
        <v>254</v>
      </c>
      <c r="E15" s="43"/>
      <c r="F15" s="42"/>
      <c r="G15" s="42"/>
      <c r="H15" s="51"/>
    </row>
    <row r="16" spans="1:8" ht="15.75">
      <c r="A16" s="52"/>
      <c r="B16" s="79" t="s">
        <v>118</v>
      </c>
      <c r="C16" s="80">
        <f>D16+G13</f>
        <v>1247.67</v>
      </c>
      <c r="D16" s="42">
        <v>1036.6600000000001</v>
      </c>
      <c r="E16" s="42"/>
      <c r="F16" s="42"/>
      <c r="G16" s="42"/>
      <c r="H16" s="51"/>
    </row>
    <row r="17" spans="1:8" ht="15.75">
      <c r="A17" s="52"/>
      <c r="B17" s="79" t="s">
        <v>119</v>
      </c>
      <c r="C17" s="80">
        <f>C15-C16</f>
        <v>3052.33</v>
      </c>
      <c r="D17" s="42"/>
      <c r="E17" s="42"/>
      <c r="F17" s="42"/>
      <c r="G17" s="42"/>
      <c r="H17" s="51"/>
    </row>
    <row r="18" spans="1:8" ht="15.75">
      <c r="A18" s="63"/>
      <c r="B18" s="79" t="s">
        <v>120</v>
      </c>
      <c r="C18" s="80"/>
      <c r="D18" s="42"/>
      <c r="E18" s="42"/>
      <c r="F18" s="42"/>
      <c r="G18" s="42"/>
      <c r="H18" s="51"/>
    </row>
    <row r="19" spans="1:8" ht="15.75">
      <c r="A19" s="63"/>
      <c r="B19" s="79" t="s">
        <v>121</v>
      </c>
      <c r="C19" s="80">
        <f>G13</f>
        <v>211.01</v>
      </c>
      <c r="D19" s="42"/>
      <c r="E19" s="42"/>
      <c r="F19" s="42"/>
      <c r="G19" s="42"/>
      <c r="H19" s="51"/>
    </row>
    <row r="20" spans="1:8">
      <c r="A20" s="63"/>
      <c r="H20" s="51"/>
    </row>
    <row r="21" spans="1:8">
      <c r="A21" s="246" t="s">
        <v>250</v>
      </c>
      <c r="B21" s="246"/>
      <c r="C21" s="246"/>
      <c r="H21" s="51"/>
    </row>
    <row r="22" spans="1:8">
      <c r="A22" s="246" t="s">
        <v>234</v>
      </c>
      <c r="B22" s="246"/>
      <c r="C22" s="246"/>
      <c r="H22" s="51"/>
    </row>
    <row r="23" spans="1:8">
      <c r="A23" s="174" t="s">
        <v>222</v>
      </c>
      <c r="B23" s="175" t="s">
        <v>190</v>
      </c>
      <c r="C23" s="174" t="s">
        <v>223</v>
      </c>
      <c r="D23" s="183" t="s">
        <v>102</v>
      </c>
      <c r="E23" s="176" t="s">
        <v>236</v>
      </c>
      <c r="F23" s="177" t="s">
        <v>237</v>
      </c>
      <c r="H23" s="51"/>
    </row>
    <row r="24" spans="1:8">
      <c r="A24" s="176" t="s">
        <v>224</v>
      </c>
      <c r="B24" s="177">
        <v>91.42</v>
      </c>
      <c r="C24" s="183" t="s">
        <v>219</v>
      </c>
      <c r="D24" s="184">
        <v>44501</v>
      </c>
      <c r="E24" s="176">
        <v>1036.6600000000001</v>
      </c>
      <c r="F24" s="176"/>
      <c r="H24" s="51"/>
    </row>
    <row r="25" spans="1:8">
      <c r="A25" s="176" t="s">
        <v>225</v>
      </c>
      <c r="B25" s="177">
        <f>152.37+11.28</f>
        <v>163.65</v>
      </c>
      <c r="C25" s="183" t="s">
        <v>219</v>
      </c>
      <c r="D25" s="184">
        <v>44531</v>
      </c>
      <c r="E25" s="195">
        <f>B31</f>
        <v>1247.6699999999998</v>
      </c>
      <c r="F25" s="176">
        <f>E25-E24</f>
        <v>211.00999999999976</v>
      </c>
      <c r="G25" s="42"/>
      <c r="H25" s="51"/>
    </row>
    <row r="26" spans="1:8">
      <c r="A26" s="176" t="s">
        <v>226</v>
      </c>
      <c r="B26" s="177">
        <v>129.58000000000001</v>
      </c>
      <c r="C26" s="183" t="s">
        <v>219</v>
      </c>
      <c r="G26" s="42"/>
      <c r="H26" s="51"/>
    </row>
    <row r="27" spans="1:8">
      <c r="A27" s="176" t="s">
        <v>227</v>
      </c>
      <c r="B27" s="177">
        <f>512.81+2.76+10.79</f>
        <v>526.3599999999999</v>
      </c>
      <c r="C27" s="183" t="s">
        <v>219</v>
      </c>
      <c r="G27" s="42"/>
      <c r="H27" s="51"/>
    </row>
    <row r="28" spans="1:8">
      <c r="A28" s="176" t="s">
        <v>228</v>
      </c>
      <c r="B28" s="177">
        <v>131.13</v>
      </c>
      <c r="C28" s="183" t="s">
        <v>219</v>
      </c>
      <c r="G28" s="42"/>
      <c r="H28" s="51"/>
    </row>
    <row r="29" spans="1:8">
      <c r="A29" s="176" t="s">
        <v>229</v>
      </c>
      <c r="B29" s="177">
        <v>152.37</v>
      </c>
      <c r="C29" s="177" t="s">
        <v>219</v>
      </c>
      <c r="G29" s="42"/>
      <c r="H29" s="51"/>
    </row>
    <row r="30" spans="1:8">
      <c r="A30" s="176" t="s">
        <v>235</v>
      </c>
      <c r="B30" s="177">
        <f>91.42-38.26</f>
        <v>53.160000000000004</v>
      </c>
      <c r="C30" s="177" t="s">
        <v>219</v>
      </c>
      <c r="G30" s="42"/>
      <c r="H30" s="51"/>
    </row>
    <row r="31" spans="1:8">
      <c r="A31" s="183" t="s">
        <v>9</v>
      </c>
      <c r="B31" s="178">
        <f>SUM(B24:B30)</f>
        <v>1247.6699999999998</v>
      </c>
      <c r="C31" s="177" t="s">
        <v>219</v>
      </c>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226"/>
      <c r="E39" s="226"/>
      <c r="F39" s="226"/>
      <c r="G39" s="62"/>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149</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1">
    <mergeCell ref="D39:F39"/>
    <mergeCell ref="A52:H52"/>
    <mergeCell ref="C9:E9"/>
    <mergeCell ref="A2:H2"/>
    <mergeCell ref="A3:H3"/>
    <mergeCell ref="A4:H4"/>
    <mergeCell ref="B6:H6"/>
    <mergeCell ref="B7:H7"/>
    <mergeCell ref="B8:F8"/>
    <mergeCell ref="A21:C21"/>
    <mergeCell ref="A22:C22"/>
  </mergeCells>
  <phoneticPr fontId="54"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4"/>
  <sheetViews>
    <sheetView topLeftCell="A22" zoomScale="79"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32.25" customHeight="1">
      <c r="A7" s="68">
        <v>105</v>
      </c>
      <c r="B7" s="242" t="s">
        <v>60</v>
      </c>
      <c r="C7" s="242"/>
      <c r="D7" s="242"/>
      <c r="E7" s="242"/>
      <c r="F7" s="242"/>
      <c r="G7" s="242"/>
      <c r="H7" s="243"/>
    </row>
    <row r="8" spans="1:8" ht="15.75" customHeight="1">
      <c r="A8" s="69"/>
      <c r="B8" s="244"/>
      <c r="C8" s="245"/>
      <c r="D8" s="245"/>
      <c r="E8" s="245"/>
      <c r="F8" s="245"/>
      <c r="G8" s="70" t="s">
        <v>125</v>
      </c>
      <c r="H8" s="71" t="s">
        <v>150</v>
      </c>
    </row>
    <row r="9" spans="1:8">
      <c r="A9" s="45"/>
      <c r="B9" s="46"/>
      <c r="C9" s="230"/>
      <c r="D9" s="230"/>
      <c r="E9" s="230"/>
      <c r="F9" s="47"/>
      <c r="G9" s="61"/>
      <c r="H9" s="48"/>
    </row>
    <row r="10" spans="1:8" ht="15.75">
      <c r="A10" s="49" t="s">
        <v>113</v>
      </c>
      <c r="B10" s="46"/>
      <c r="C10" s="247" t="s">
        <v>155</v>
      </c>
      <c r="D10" s="247"/>
      <c r="E10" s="61"/>
      <c r="F10" s="47"/>
      <c r="G10" s="61"/>
      <c r="H10" s="48"/>
    </row>
    <row r="11" spans="1:8" ht="22.5">
      <c r="A11" s="45"/>
      <c r="B11" s="73" t="s">
        <v>114</v>
      </c>
      <c r="C11" s="73"/>
      <c r="D11" s="73" t="s">
        <v>130</v>
      </c>
      <c r="E11" s="161" t="s">
        <v>193</v>
      </c>
      <c r="F11" s="74" t="s">
        <v>190</v>
      </c>
      <c r="G11" s="74" t="s">
        <v>9</v>
      </c>
      <c r="H11" s="48"/>
    </row>
    <row r="12" spans="1:8">
      <c r="A12" s="72"/>
      <c r="B12" s="75" t="s">
        <v>129</v>
      </c>
      <c r="C12" s="76"/>
      <c r="D12" s="75">
        <v>1.4999999999999999E-2</v>
      </c>
      <c r="E12" s="77">
        <v>1.5</v>
      </c>
      <c r="F12" s="78">
        <f>'102'!G13</f>
        <v>211.01</v>
      </c>
      <c r="G12" s="78">
        <f>D12*F12*E12</f>
        <v>4.7477249999999991</v>
      </c>
      <c r="H12" s="48"/>
    </row>
    <row r="13" spans="1:8" ht="15.75">
      <c r="A13" s="45"/>
      <c r="B13" s="87" t="s">
        <v>9</v>
      </c>
      <c r="C13" s="88"/>
      <c r="D13" s="88"/>
      <c r="E13" s="88"/>
      <c r="F13" s="88"/>
      <c r="G13" s="89">
        <f>G12</f>
        <v>4.7477249999999991</v>
      </c>
      <c r="H13" s="48"/>
    </row>
    <row r="14" spans="1:8">
      <c r="A14" s="45"/>
      <c r="B14" s="42"/>
      <c r="C14" s="42"/>
      <c r="D14" s="42"/>
      <c r="E14" s="42"/>
      <c r="F14" s="42"/>
      <c r="G14" s="42"/>
      <c r="H14" s="48"/>
    </row>
    <row r="15" spans="1:8" ht="15.75">
      <c r="A15" s="50"/>
      <c r="B15" s="79" t="s">
        <v>117</v>
      </c>
      <c r="C15" s="80">
        <v>220</v>
      </c>
      <c r="D15" s="42" t="s">
        <v>255</v>
      </c>
      <c r="E15" s="42" t="s">
        <v>142</v>
      </c>
      <c r="F15" s="42"/>
      <c r="G15" s="42"/>
      <c r="H15" s="51"/>
    </row>
    <row r="16" spans="1:8" ht="15.75">
      <c r="A16" s="52"/>
      <c r="B16" s="79" t="s">
        <v>118</v>
      </c>
      <c r="C16" s="80">
        <f>D16+G13</f>
        <v>27.897724999999998</v>
      </c>
      <c r="D16" s="43">
        <v>23.15</v>
      </c>
      <c r="E16" s="42" t="s">
        <v>192</v>
      </c>
      <c r="F16" s="42"/>
      <c r="G16" s="42"/>
      <c r="H16" s="51"/>
    </row>
    <row r="17" spans="1:8" ht="15.75">
      <c r="A17" s="52"/>
      <c r="B17" s="79" t="s">
        <v>119</v>
      </c>
      <c r="C17" s="80">
        <f>C15-C16</f>
        <v>192.10227499999999</v>
      </c>
      <c r="D17" s="42"/>
      <c r="E17" s="42">
        <v>2.641896</v>
      </c>
      <c r="F17" s="42"/>
      <c r="G17" s="42"/>
      <c r="H17" s="51"/>
    </row>
    <row r="18" spans="1:8" ht="15.75">
      <c r="A18" s="63"/>
      <c r="B18" s="79" t="s">
        <v>120</v>
      </c>
      <c r="C18" s="80"/>
      <c r="D18" s="42"/>
      <c r="E18" s="42"/>
      <c r="F18" s="42"/>
      <c r="G18" s="42"/>
      <c r="H18" s="51"/>
    </row>
    <row r="19" spans="1:8" ht="15.75">
      <c r="A19" s="63"/>
      <c r="B19" s="79" t="s">
        <v>121</v>
      </c>
      <c r="C19" s="80">
        <f>ROUND(G12,2)</f>
        <v>4.75</v>
      </c>
      <c r="D19" s="42"/>
      <c r="E19" s="42"/>
      <c r="F19" s="42"/>
      <c r="G19" s="42"/>
      <c r="H19" s="51"/>
    </row>
    <row r="20" spans="1:8">
      <c r="A20" s="63"/>
      <c r="H20" s="51"/>
    </row>
    <row r="21" spans="1:8">
      <c r="A21" s="63"/>
      <c r="H21" s="51"/>
    </row>
    <row r="22" spans="1:8">
      <c r="A22" s="63"/>
      <c r="C22" t="s">
        <v>210</v>
      </c>
      <c r="H22" s="51"/>
    </row>
    <row r="23" spans="1:8">
      <c r="A23" s="63"/>
      <c r="C23">
        <v>1074.92</v>
      </c>
      <c r="H23" s="51"/>
    </row>
    <row r="24" spans="1:8">
      <c r="A24" s="63"/>
      <c r="C24" t="s">
        <v>211</v>
      </c>
      <c r="D24" t="s">
        <v>209</v>
      </c>
      <c r="H24" s="51"/>
    </row>
    <row r="25" spans="1:8" ht="15.75">
      <c r="A25" s="45"/>
      <c r="B25" s="53"/>
      <c r="C25" s="42">
        <v>15.43</v>
      </c>
      <c r="D25" s="42"/>
      <c r="E25" s="42"/>
      <c r="F25" s="42"/>
      <c r="G25" s="42"/>
      <c r="H25" s="51"/>
    </row>
    <row r="26" spans="1:8" ht="15.75">
      <c r="A26" s="45"/>
      <c r="B26" s="53"/>
      <c r="C26" s="42" t="s">
        <v>212</v>
      </c>
      <c r="D26" s="42"/>
      <c r="E26" s="43" t="s">
        <v>213</v>
      </c>
      <c r="F26" s="42"/>
      <c r="G26" s="42"/>
      <c r="H26" s="51"/>
    </row>
    <row r="27" spans="1:8" ht="15.75">
      <c r="A27" s="45"/>
      <c r="B27" s="53"/>
      <c r="C27" s="171">
        <f>C25*E12</f>
        <v>23.145</v>
      </c>
      <c r="D27" s="42"/>
      <c r="E27" s="171">
        <f>ROUND(C27-C25,2)</f>
        <v>7.72</v>
      </c>
      <c r="F27" s="42"/>
      <c r="G27" s="42"/>
      <c r="H27" s="51"/>
    </row>
    <row r="28" spans="1:8" ht="15.75">
      <c r="A28" s="45"/>
      <c r="B28" s="53"/>
      <c r="C28" s="42"/>
      <c r="D28" s="42"/>
      <c r="E28" s="42"/>
      <c r="F28" s="42"/>
      <c r="G28" s="42"/>
      <c r="H28" s="51"/>
    </row>
    <row r="29" spans="1:8" ht="15.75">
      <c r="A29" s="45"/>
      <c r="B29" s="53" t="s">
        <v>230</v>
      </c>
      <c r="C29" s="42">
        <v>685.78</v>
      </c>
      <c r="D29" s="42" t="s">
        <v>126</v>
      </c>
      <c r="E29" s="42" t="s">
        <v>232</v>
      </c>
      <c r="F29" s="42"/>
      <c r="G29" s="42"/>
      <c r="H29" s="51"/>
    </row>
    <row r="30" spans="1:8" ht="15.75">
      <c r="A30" s="45"/>
      <c r="B30" s="53" t="s">
        <v>231</v>
      </c>
      <c r="C30" s="42">
        <v>1036.6600000000001</v>
      </c>
      <c r="D30" s="42" t="s">
        <v>126</v>
      </c>
      <c r="E30" s="42">
        <f>(C30-C29)*0.015*1.5</f>
        <v>7.8948000000000018</v>
      </c>
      <c r="G30" s="42"/>
      <c r="H30" s="51"/>
    </row>
    <row r="31" spans="1:8" ht="15.75">
      <c r="A31" s="45"/>
      <c r="B31" s="53" t="s">
        <v>233</v>
      </c>
      <c r="C31" s="42">
        <f>'102'!C16</f>
        <v>1247.67</v>
      </c>
      <c r="D31" s="42"/>
      <c r="E31" s="42"/>
      <c r="F31" s="42"/>
      <c r="G31" s="42"/>
      <c r="H31" s="51"/>
    </row>
    <row r="32" spans="1:8" ht="15.75">
      <c r="A32" s="45"/>
      <c r="B32" s="53" t="s">
        <v>239</v>
      </c>
      <c r="C32" s="42">
        <f>C31-C30</f>
        <v>211.01</v>
      </c>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131</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4"/>
  <sheetViews>
    <sheetView topLeftCell="A31" workbookViewId="0">
      <selection activeCell="N38" sqref="N38"/>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32.25" customHeight="1">
      <c r="A7" s="68">
        <v>106</v>
      </c>
      <c r="B7" s="242" t="s">
        <v>136</v>
      </c>
      <c r="C7" s="242"/>
      <c r="D7" s="242"/>
      <c r="E7" s="242"/>
      <c r="F7" s="242"/>
      <c r="G7" s="242"/>
      <c r="H7" s="243"/>
    </row>
    <row r="8" spans="1:8" ht="15.75" customHeight="1">
      <c r="A8" s="69"/>
      <c r="B8" s="244"/>
      <c r="C8" s="245"/>
      <c r="D8" s="245"/>
      <c r="E8" s="245"/>
      <c r="F8" s="245"/>
      <c r="G8" s="70" t="s">
        <v>125</v>
      </c>
      <c r="H8" s="71" t="s">
        <v>126</v>
      </c>
    </row>
    <row r="9" spans="1:8">
      <c r="A9" s="45"/>
      <c r="B9" s="46"/>
      <c r="C9" s="230"/>
      <c r="D9" s="230"/>
      <c r="E9" s="230"/>
      <c r="F9" s="47"/>
      <c r="G9" s="61"/>
      <c r="H9" s="48"/>
    </row>
    <row r="10" spans="1:8" ht="15.75">
      <c r="A10" s="49" t="s">
        <v>113</v>
      </c>
      <c r="B10" s="46"/>
      <c r="C10" s="247" t="s">
        <v>156</v>
      </c>
      <c r="D10" s="247"/>
      <c r="E10" s="61"/>
      <c r="F10" s="47"/>
      <c r="G10" s="61"/>
      <c r="H10" s="48"/>
    </row>
    <row r="11" spans="1:8" ht="31.5">
      <c r="A11" s="45"/>
      <c r="B11" s="73" t="s">
        <v>114</v>
      </c>
      <c r="C11" s="73"/>
      <c r="D11" s="73" t="s">
        <v>130</v>
      </c>
      <c r="E11" s="74" t="s">
        <v>115</v>
      </c>
      <c r="F11" s="74" t="s">
        <v>174</v>
      </c>
      <c r="G11" s="74" t="s">
        <v>9</v>
      </c>
      <c r="H11" s="48"/>
    </row>
    <row r="12" spans="1:8">
      <c r="A12" s="72"/>
      <c r="B12" s="75" t="s">
        <v>132</v>
      </c>
      <c r="C12" s="76"/>
      <c r="D12" s="75"/>
      <c r="E12" s="77">
        <v>2.5</v>
      </c>
      <c r="F12" s="78">
        <v>2.96</v>
      </c>
      <c r="G12" s="78">
        <f>F12*E12</f>
        <v>7.4</v>
      </c>
      <c r="H12" s="48"/>
    </row>
    <row r="13" spans="1:8" ht="15.75">
      <c r="A13" s="45"/>
      <c r="B13" s="87" t="s">
        <v>9</v>
      </c>
      <c r="C13" s="88"/>
      <c r="D13" s="88"/>
      <c r="E13" s="88"/>
      <c r="F13" s="88"/>
      <c r="G13" s="89">
        <f>G12</f>
        <v>7.4</v>
      </c>
      <c r="H13" s="48"/>
    </row>
    <row r="14" spans="1:8">
      <c r="A14" s="45"/>
      <c r="B14" s="42"/>
      <c r="C14" s="42"/>
      <c r="D14" s="42"/>
      <c r="E14" s="42"/>
      <c r="F14" s="42"/>
      <c r="G14" s="42"/>
      <c r="H14" s="48"/>
    </row>
    <row r="15" spans="1:8" ht="15.75">
      <c r="A15" s="50"/>
      <c r="B15" s="79" t="s">
        <v>117</v>
      </c>
      <c r="C15" s="80">
        <v>287.10000000000002</v>
      </c>
      <c r="D15" s="43" t="s">
        <v>255</v>
      </c>
      <c r="E15" s="42"/>
      <c r="F15" s="42"/>
      <c r="G15" s="42"/>
      <c r="H15" s="51"/>
    </row>
    <row r="16" spans="1:8" ht="15.75">
      <c r="A16" s="52"/>
      <c r="B16" s="79" t="s">
        <v>118</v>
      </c>
      <c r="C16" s="80">
        <f>D16+G13</f>
        <v>100.03</v>
      </c>
      <c r="D16" s="43">
        <v>92.63</v>
      </c>
      <c r="E16" s="42"/>
      <c r="F16" s="42"/>
      <c r="G16" s="42"/>
      <c r="H16" s="51"/>
    </row>
    <row r="17" spans="1:8" ht="15.75">
      <c r="A17" s="52"/>
      <c r="B17" s="79" t="s">
        <v>119</v>
      </c>
      <c r="C17" s="80">
        <f>C15-C16</f>
        <v>187.07000000000002</v>
      </c>
      <c r="D17" s="42"/>
      <c r="E17" s="42"/>
      <c r="F17" s="42"/>
      <c r="G17" s="42"/>
      <c r="H17" s="51"/>
    </row>
    <row r="18" spans="1:8" ht="15.75">
      <c r="A18" s="63"/>
      <c r="B18" s="79" t="s">
        <v>120</v>
      </c>
      <c r="C18" s="80"/>
      <c r="D18" s="42"/>
      <c r="E18" s="42"/>
      <c r="F18" s="42"/>
      <c r="G18" s="42"/>
      <c r="H18" s="51"/>
    </row>
    <row r="19" spans="1:8" ht="15.75">
      <c r="A19" s="63"/>
      <c r="B19" s="79" t="s">
        <v>121</v>
      </c>
      <c r="C19" s="80">
        <v>7.4</v>
      </c>
      <c r="D19" s="42"/>
      <c r="E19" s="42"/>
      <c r="F19" s="42"/>
      <c r="G19" s="42"/>
      <c r="H19" s="51"/>
    </row>
    <row r="20" spans="1:8">
      <c r="A20" s="63"/>
      <c r="H20" s="51"/>
    </row>
    <row r="21" spans="1:8" ht="16.5">
      <c r="A21" s="63"/>
      <c r="B21" s="248"/>
      <c r="C21" s="248"/>
      <c r="D21" s="248"/>
      <c r="E21" s="248"/>
      <c r="H21" s="51"/>
    </row>
    <row r="22" spans="1:8" ht="16.5">
      <c r="A22" s="63"/>
      <c r="B22" s="248"/>
      <c r="C22" s="248"/>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135</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2">
    <mergeCell ref="C9:E9"/>
    <mergeCell ref="C10:D10"/>
    <mergeCell ref="D36:F36"/>
    <mergeCell ref="A52:H52"/>
    <mergeCell ref="B22:C22"/>
    <mergeCell ref="B21:E21"/>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54"/>
  <sheetViews>
    <sheetView topLeftCell="A28"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32.25" customHeight="1">
      <c r="A7" s="68">
        <v>107</v>
      </c>
      <c r="B7" s="240" t="s">
        <v>133</v>
      </c>
      <c r="C7" s="240"/>
      <c r="D7" s="240"/>
      <c r="E7" s="240"/>
      <c r="F7" s="240"/>
      <c r="G7" s="240"/>
      <c r="H7" s="241"/>
    </row>
    <row r="8" spans="1:8" ht="15.75" customHeight="1">
      <c r="A8" s="69"/>
      <c r="B8" s="244"/>
      <c r="C8" s="245"/>
      <c r="D8" s="245"/>
      <c r="E8" s="245"/>
      <c r="F8" s="245"/>
      <c r="G8" s="70" t="s">
        <v>125</v>
      </c>
      <c r="H8" s="71" t="s">
        <v>126</v>
      </c>
    </row>
    <row r="9" spans="1:8">
      <c r="A9" s="133"/>
      <c r="B9" s="36"/>
      <c r="C9" s="254"/>
      <c r="D9" s="254"/>
      <c r="E9" s="254"/>
      <c r="F9" s="39"/>
      <c r="G9" s="37"/>
      <c r="H9" s="134"/>
    </row>
    <row r="10" spans="1:8" ht="15.75">
      <c r="A10" s="49" t="s">
        <v>113</v>
      </c>
      <c r="B10" s="46"/>
      <c r="C10" s="247" t="s">
        <v>156</v>
      </c>
      <c r="D10" s="247"/>
      <c r="E10" s="127"/>
      <c r="F10" s="47"/>
      <c r="G10" s="127"/>
      <c r="H10" s="48"/>
    </row>
    <row r="11" spans="1:8" ht="15.75">
      <c r="A11" s="45"/>
      <c r="B11" s="135" t="s">
        <v>114</v>
      </c>
      <c r="C11" s="135"/>
      <c r="D11" s="135" t="s">
        <v>130</v>
      </c>
      <c r="E11" s="136" t="s">
        <v>115</v>
      </c>
      <c r="F11" s="136" t="s">
        <v>116</v>
      </c>
      <c r="G11" s="136" t="s">
        <v>9</v>
      </c>
      <c r="H11" s="48"/>
    </row>
    <row r="12" spans="1:8">
      <c r="A12" s="72"/>
      <c r="B12" s="137" t="s">
        <v>134</v>
      </c>
      <c r="C12" s="138"/>
      <c r="D12" s="137"/>
      <c r="E12" s="139"/>
      <c r="F12" s="140">
        <v>50.76</v>
      </c>
      <c r="G12" s="140">
        <f>F12*E12</f>
        <v>0</v>
      </c>
      <c r="H12" s="48"/>
    </row>
    <row r="13" spans="1:8" ht="15.75">
      <c r="A13" s="45"/>
      <c r="B13" s="141" t="s">
        <v>9</v>
      </c>
      <c r="C13" s="142"/>
      <c r="D13" s="142"/>
      <c r="E13" s="142"/>
      <c r="F13" s="252">
        <f>G12</f>
        <v>0</v>
      </c>
      <c r="G13" s="253"/>
      <c r="H13" s="48"/>
    </row>
    <row r="14" spans="1:8" ht="7.5" customHeight="1">
      <c r="A14" s="45"/>
      <c r="B14" s="42"/>
      <c r="C14" s="42"/>
      <c r="D14" s="42"/>
      <c r="E14" s="42"/>
      <c r="F14" s="42"/>
      <c r="G14" s="42"/>
      <c r="H14" s="48"/>
    </row>
    <row r="15" spans="1:8" ht="15.75">
      <c r="A15" s="50"/>
      <c r="B15" s="143" t="s">
        <v>117</v>
      </c>
      <c r="C15" s="144">
        <v>7000</v>
      </c>
      <c r="D15" s="42"/>
      <c r="E15" s="42"/>
      <c r="F15" s="42"/>
      <c r="G15" s="42"/>
      <c r="H15" s="51"/>
    </row>
    <row r="16" spans="1:8" ht="15.75">
      <c r="A16" s="52"/>
      <c r="B16" s="143" t="s">
        <v>118</v>
      </c>
      <c r="C16" s="144">
        <v>3752.6869999999999</v>
      </c>
      <c r="D16" s="42"/>
      <c r="E16" s="42"/>
      <c r="F16" s="42"/>
      <c r="G16" s="42"/>
      <c r="H16" s="51"/>
    </row>
    <row r="17" spans="1:8" ht="15.75">
      <c r="A17" s="52"/>
      <c r="B17" s="143" t="s">
        <v>119</v>
      </c>
      <c r="C17" s="144">
        <f>C15-C16</f>
        <v>3247.3130000000001</v>
      </c>
      <c r="D17" s="42"/>
      <c r="E17" s="42"/>
      <c r="F17" s="42"/>
      <c r="G17" s="42"/>
      <c r="H17" s="51"/>
    </row>
    <row r="18" spans="1:8" ht="15.75">
      <c r="A18" s="129"/>
      <c r="B18" s="143" t="s">
        <v>120</v>
      </c>
      <c r="C18" s="144"/>
      <c r="D18" s="42"/>
      <c r="E18" s="42"/>
      <c r="F18" s="42"/>
      <c r="G18" s="42"/>
      <c r="H18" s="51"/>
    </row>
    <row r="19" spans="1:8" ht="15.75">
      <c r="A19" s="129"/>
      <c r="B19" s="143" t="s">
        <v>121</v>
      </c>
      <c r="C19" s="144">
        <f>F13</f>
        <v>0</v>
      </c>
      <c r="D19" s="42"/>
      <c r="E19" s="42"/>
      <c r="F19" s="42"/>
      <c r="G19" s="42"/>
      <c r="H19" s="51"/>
    </row>
    <row r="20" spans="1:8">
      <c r="A20" s="129"/>
      <c r="B20" s="145"/>
      <c r="C20" s="145"/>
      <c r="D20" s="145"/>
      <c r="E20" s="145"/>
      <c r="F20" s="145"/>
      <c r="G20" s="145"/>
      <c r="H20" s="51"/>
    </row>
    <row r="21" spans="1:8">
      <c r="A21" s="129"/>
      <c r="B21" s="145"/>
      <c r="C21" s="145"/>
      <c r="D21" s="145"/>
      <c r="E21" s="145"/>
      <c r="F21" s="145"/>
      <c r="G21" s="145"/>
      <c r="H21" s="51"/>
    </row>
    <row r="22" spans="1:8">
      <c r="A22" s="129"/>
      <c r="B22" s="145"/>
      <c r="C22" s="145"/>
      <c r="D22" s="145"/>
      <c r="E22" s="145"/>
      <c r="F22" s="145"/>
      <c r="G22" s="145"/>
      <c r="H22" s="51"/>
    </row>
    <row r="23" spans="1:8">
      <c r="A23" s="129"/>
      <c r="B23" s="145"/>
      <c r="C23" s="145"/>
      <c r="D23" s="145"/>
      <c r="E23" s="145"/>
      <c r="F23" s="145"/>
      <c r="G23" s="145"/>
      <c r="H23" s="51"/>
    </row>
    <row r="24" spans="1:8">
      <c r="A24" s="129"/>
      <c r="B24" s="145"/>
      <c r="C24" s="145"/>
      <c r="D24" s="145"/>
      <c r="E24" s="145"/>
      <c r="F24" s="145"/>
      <c r="G24" s="145"/>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162"/>
      <c r="D30" s="42"/>
      <c r="E30" s="42"/>
      <c r="F30" s="145"/>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26"/>
      <c r="E36" s="226"/>
      <c r="F36" s="226"/>
      <c r="G36" s="128"/>
      <c r="H36" s="51"/>
    </row>
    <row r="37" spans="1:8" ht="15.75">
      <c r="A37" s="45"/>
      <c r="B37" s="53"/>
      <c r="C37" s="42"/>
      <c r="D37" s="42"/>
      <c r="E37" s="42"/>
      <c r="F37" s="42"/>
      <c r="G37" s="42"/>
      <c r="H37" s="51"/>
    </row>
    <row r="38" spans="1:8" ht="15.75">
      <c r="A38" s="45"/>
      <c r="D38" s="128"/>
      <c r="E38" s="42"/>
      <c r="H38" s="54"/>
    </row>
    <row r="39" spans="1:8" ht="15.75">
      <c r="A39" s="45"/>
      <c r="D39" s="128"/>
      <c r="E39" s="42"/>
      <c r="G39" s="35"/>
      <c r="H39" s="54"/>
    </row>
    <row r="40" spans="1:8" ht="15.75">
      <c r="A40" s="45"/>
      <c r="D40" s="128"/>
      <c r="E40" s="42"/>
      <c r="F40" s="42"/>
      <c r="G40" s="35"/>
      <c r="H40" s="54"/>
    </row>
    <row r="41" spans="1:8" ht="15.75">
      <c r="A41" s="45"/>
      <c r="B41" s="128"/>
      <c r="C41" s="128"/>
      <c r="D41" s="128"/>
      <c r="E41" s="42"/>
      <c r="F41" s="42"/>
      <c r="G41" s="35"/>
      <c r="H41" s="54"/>
    </row>
    <row r="42" spans="1:8" ht="15.75">
      <c r="A42" s="45"/>
      <c r="B42" s="128"/>
      <c r="C42" s="128"/>
      <c r="D42" s="128"/>
      <c r="E42" s="42"/>
      <c r="F42" s="42"/>
      <c r="G42" s="35"/>
      <c r="H42" s="54"/>
    </row>
    <row r="43" spans="1:8" ht="15.75">
      <c r="A43" s="45"/>
      <c r="B43" s="145"/>
      <c r="C43" s="145"/>
      <c r="D43" s="128"/>
      <c r="E43" s="42"/>
      <c r="F43" s="42"/>
      <c r="G43" s="35"/>
      <c r="H43" s="54"/>
    </row>
    <row r="44" spans="1:8" ht="15.75" customHeight="1">
      <c r="A44" s="72"/>
      <c r="B44" s="42" t="s">
        <v>215</v>
      </c>
      <c r="C44" s="35"/>
      <c r="D44" s="145"/>
      <c r="E44" s="145"/>
      <c r="F44" s="145"/>
      <c r="G44" s="145"/>
      <c r="H44" s="146"/>
    </row>
    <row r="45" spans="1:8" ht="15.75">
      <c r="A45" s="72"/>
      <c r="B45" s="42" t="s">
        <v>214</v>
      </c>
      <c r="C45" s="128"/>
      <c r="D45" s="128"/>
      <c r="E45" s="42"/>
      <c r="F45" s="42"/>
    </row>
    <row r="46" spans="1:8" ht="15.75">
      <c r="A46" s="45"/>
      <c r="B46" s="128" t="s">
        <v>216</v>
      </c>
      <c r="C46" s="128">
        <f>50.76*73.93</f>
        <v>3752.6868000000004</v>
      </c>
      <c r="D46" s="128" t="s">
        <v>126</v>
      </c>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27"/>
      <c r="D50" s="127"/>
      <c r="E50" s="127"/>
      <c r="F50" s="47"/>
      <c r="G50" s="55"/>
      <c r="H50" s="48"/>
    </row>
    <row r="51" spans="1:8" ht="15.75">
      <c r="A51" s="147" t="s">
        <v>122</v>
      </c>
      <c r="B51" s="36"/>
      <c r="C51" s="37"/>
      <c r="D51" s="38"/>
      <c r="E51" s="39"/>
      <c r="F51" s="37"/>
      <c r="G51" s="37"/>
      <c r="H51" s="134"/>
    </row>
    <row r="52" spans="1:8" ht="15" customHeight="1">
      <c r="A52" s="227" t="s">
        <v>135</v>
      </c>
      <c r="B52" s="228"/>
      <c r="C52" s="228"/>
      <c r="D52" s="228"/>
      <c r="E52" s="228"/>
      <c r="F52" s="228"/>
      <c r="G52" s="228"/>
      <c r="H52" s="229"/>
    </row>
    <row r="53" spans="1:8" ht="16.5">
      <c r="A53" s="249" t="s">
        <v>175</v>
      </c>
      <c r="B53" s="250"/>
      <c r="C53" s="250"/>
      <c r="D53" s="250"/>
      <c r="E53" s="250"/>
      <c r="F53" s="250"/>
      <c r="G53" s="250"/>
      <c r="H53" s="251"/>
    </row>
    <row r="54" spans="1:8">
      <c r="A54" s="34"/>
      <c r="B54" s="46"/>
      <c r="C54" s="127"/>
      <c r="D54" s="132"/>
      <c r="E54" s="47"/>
      <c r="F54" s="127"/>
      <c r="G54" s="127"/>
      <c r="H54" s="127"/>
    </row>
  </sheetData>
  <mergeCells count="12">
    <mergeCell ref="B8:F8"/>
    <mergeCell ref="A2:H2"/>
    <mergeCell ref="A3:H3"/>
    <mergeCell ref="A4:H4"/>
    <mergeCell ref="B6:H6"/>
    <mergeCell ref="B7:H7"/>
    <mergeCell ref="A53:H53"/>
    <mergeCell ref="F13:G13"/>
    <mergeCell ref="C9:E9"/>
    <mergeCell ref="C10:D10"/>
    <mergeCell ref="D36:F36"/>
    <mergeCell ref="A52:H52"/>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H54"/>
  <sheetViews>
    <sheetView topLeftCell="A25"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33" customHeight="1">
      <c r="A7" s="68">
        <v>108</v>
      </c>
      <c r="B7" s="255" t="s">
        <v>63</v>
      </c>
      <c r="C7" s="255"/>
      <c r="D7" s="255"/>
      <c r="E7" s="255"/>
      <c r="F7" s="255"/>
      <c r="G7" s="255"/>
      <c r="H7" s="256"/>
    </row>
    <row r="8" spans="1:8" ht="15.75" customHeight="1">
      <c r="A8" s="69"/>
      <c r="B8" s="244"/>
      <c r="C8" s="245"/>
      <c r="D8" s="245"/>
      <c r="E8" s="245"/>
      <c r="F8" s="245"/>
      <c r="G8" s="70" t="s">
        <v>125</v>
      </c>
      <c r="H8" s="90" t="s">
        <v>137</v>
      </c>
    </row>
    <row r="9" spans="1:8">
      <c r="A9" s="45"/>
      <c r="B9" s="46"/>
      <c r="C9" s="230"/>
      <c r="D9" s="230"/>
      <c r="E9" s="230"/>
      <c r="F9" s="47"/>
      <c r="G9" s="61"/>
      <c r="H9" s="48"/>
    </row>
    <row r="10" spans="1:8" ht="15.75">
      <c r="A10" s="49" t="s">
        <v>113</v>
      </c>
      <c r="B10" s="46"/>
      <c r="C10" s="247" t="s">
        <v>157</v>
      </c>
      <c r="D10" s="247"/>
      <c r="E10" s="247"/>
      <c r="F10" s="47"/>
      <c r="G10" s="61"/>
      <c r="H10" s="48"/>
    </row>
    <row r="11" spans="1:8" ht="15.75">
      <c r="A11" s="45"/>
      <c r="B11" s="73" t="s">
        <v>114</v>
      </c>
      <c r="C11" s="73"/>
      <c r="D11" s="73" t="s">
        <v>130</v>
      </c>
      <c r="E11" s="74" t="s">
        <v>115</v>
      </c>
      <c r="F11" s="74" t="s">
        <v>116</v>
      </c>
      <c r="G11" s="74" t="s">
        <v>9</v>
      </c>
      <c r="H11" s="48"/>
    </row>
    <row r="12" spans="1:8">
      <c r="A12" s="72"/>
      <c r="B12" s="75" t="s">
        <v>152</v>
      </c>
      <c r="C12" s="76"/>
      <c r="D12" s="75"/>
      <c r="E12" s="77">
        <v>28.14</v>
      </c>
      <c r="F12" s="78">
        <v>6</v>
      </c>
      <c r="G12" s="78">
        <f>F12*E12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f>
        <v>675.36</v>
      </c>
      <c r="D16" s="42"/>
      <c r="E16" s="42"/>
      <c r="F16" s="42"/>
      <c r="G16" s="42"/>
      <c r="H16" s="51"/>
    </row>
    <row r="17" spans="1:8" ht="15.75">
      <c r="A17" s="52"/>
      <c r="B17" s="79" t="s">
        <v>119</v>
      </c>
      <c r="C17" s="80">
        <f>C15-C16</f>
        <v>524.64</v>
      </c>
      <c r="D17" s="42"/>
      <c r="E17" s="42"/>
      <c r="F17" s="131"/>
      <c r="G17" s="42"/>
      <c r="H17" s="51"/>
    </row>
    <row r="18" spans="1:8" ht="15.75">
      <c r="A18" s="63"/>
      <c r="B18" s="79" t="s">
        <v>120</v>
      </c>
      <c r="C18" s="80"/>
      <c r="D18" s="42"/>
      <c r="E18" s="131"/>
      <c r="F18" s="42"/>
      <c r="G18" s="42"/>
      <c r="H18" s="51"/>
    </row>
    <row r="19" spans="1:8" ht="15.75">
      <c r="A19" s="63"/>
      <c r="B19" s="79" t="s">
        <v>121</v>
      </c>
      <c r="C19" s="80">
        <f>G12</f>
        <v>168.84</v>
      </c>
      <c r="D19" s="42"/>
      <c r="E19" s="42"/>
      <c r="F19" s="42"/>
      <c r="G19" s="42"/>
      <c r="H19" s="51"/>
    </row>
    <row r="20" spans="1:8">
      <c r="A20" s="63"/>
      <c r="H20" s="51"/>
    </row>
    <row r="21" spans="1:8" ht="15.75">
      <c r="A21" s="63"/>
      <c r="B21" s="148" t="s">
        <v>176</v>
      </c>
      <c r="H21" s="51"/>
    </row>
    <row r="22" spans="1:8">
      <c r="A22" s="129"/>
      <c r="B22" s="46"/>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135</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4"/>
  <sheetViews>
    <sheetView topLeftCell="A19"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253</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49.5" customHeight="1">
      <c r="A7" s="68">
        <v>109</v>
      </c>
      <c r="B7" s="245" t="s">
        <v>64</v>
      </c>
      <c r="C7" s="245"/>
      <c r="D7" s="245"/>
      <c r="E7" s="245"/>
      <c r="F7" s="245"/>
      <c r="G7" s="245"/>
      <c r="H7" s="257"/>
    </row>
    <row r="8" spans="1:8" ht="15.75" customHeight="1">
      <c r="A8" s="69"/>
      <c r="B8" s="244"/>
      <c r="C8" s="245"/>
      <c r="D8" s="245"/>
      <c r="E8" s="245"/>
      <c r="F8" s="245"/>
      <c r="G8" s="70" t="s">
        <v>125</v>
      </c>
      <c r="H8" s="90" t="s">
        <v>219</v>
      </c>
    </row>
    <row r="9" spans="1:8">
      <c r="A9" s="45"/>
      <c r="B9" s="46"/>
      <c r="C9" s="230"/>
      <c r="D9" s="230"/>
      <c r="E9" s="230"/>
      <c r="F9" s="47"/>
      <c r="G9" s="61"/>
      <c r="H9" s="48"/>
    </row>
    <row r="10" spans="1:8" ht="15.75">
      <c r="A10" s="49" t="s">
        <v>113</v>
      </c>
      <c r="B10" s="46"/>
      <c r="C10" s="247" t="s">
        <v>158</v>
      </c>
      <c r="D10" s="247"/>
      <c r="E10" s="61"/>
      <c r="F10" s="47"/>
      <c r="G10" s="61"/>
      <c r="H10" s="48"/>
    </row>
    <row r="11" spans="1:8" ht="15.75">
      <c r="A11" s="45"/>
      <c r="B11" s="73" t="s">
        <v>114</v>
      </c>
      <c r="C11" s="73"/>
      <c r="D11" s="73" t="s">
        <v>130</v>
      </c>
      <c r="E11" s="74" t="s">
        <v>115</v>
      </c>
      <c r="F11" s="74" t="s">
        <v>116</v>
      </c>
      <c r="G11" s="74" t="s">
        <v>9</v>
      </c>
      <c r="H11" s="48"/>
    </row>
    <row r="12" spans="1:8">
      <c r="A12" s="72"/>
      <c r="B12" s="75" t="s">
        <v>151</v>
      </c>
      <c r="C12" s="76"/>
      <c r="D12" s="75"/>
      <c r="E12" s="77">
        <v>28.14</v>
      </c>
      <c r="F12" s="78">
        <v>6</v>
      </c>
      <c r="G12" s="78">
        <f>F12*E12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v>675.36</v>
      </c>
      <c r="D16" s="42"/>
      <c r="E16" s="42"/>
      <c r="F16" s="42"/>
      <c r="G16" s="42"/>
      <c r="H16" s="51"/>
    </row>
    <row r="17" spans="1:8" ht="15.75">
      <c r="A17" s="52"/>
      <c r="B17" s="79" t="s">
        <v>119</v>
      </c>
      <c r="C17" s="80">
        <f>C15-C16</f>
        <v>524.64</v>
      </c>
      <c r="D17" s="42"/>
      <c r="E17" s="42"/>
      <c r="F17" s="42"/>
      <c r="G17" s="42"/>
      <c r="H17" s="51"/>
    </row>
    <row r="18" spans="1:8" ht="15.75">
      <c r="A18" s="63"/>
      <c r="B18" s="79" t="s">
        <v>120</v>
      </c>
      <c r="C18" s="80"/>
      <c r="D18" s="42"/>
      <c r="E18" s="42"/>
      <c r="F18" s="42"/>
      <c r="G18" s="42"/>
      <c r="H18" s="51"/>
    </row>
    <row r="19" spans="1:8" ht="15.75">
      <c r="A19" s="63"/>
      <c r="B19" s="79" t="s">
        <v>121</v>
      </c>
      <c r="C19" s="80">
        <f>G12</f>
        <v>168.84</v>
      </c>
      <c r="D19" s="42"/>
      <c r="E19" s="42"/>
      <c r="F19" s="42"/>
      <c r="G19" s="42"/>
      <c r="H19" s="51"/>
    </row>
    <row r="20" spans="1:8" ht="15.75">
      <c r="A20" s="63"/>
      <c r="B20" s="53" t="s">
        <v>176</v>
      </c>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135</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4"/>
  <sheetViews>
    <sheetView topLeftCell="A19"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253</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49.5" customHeight="1">
      <c r="A7" s="68">
        <v>110</v>
      </c>
      <c r="B7" s="259" t="s">
        <v>65</v>
      </c>
      <c r="C7" s="259"/>
      <c r="D7" s="259"/>
      <c r="E7" s="259"/>
      <c r="F7" s="259"/>
      <c r="G7" s="259"/>
      <c r="H7" s="260"/>
    </row>
    <row r="8" spans="1:8" ht="15.75" customHeight="1">
      <c r="A8" s="69"/>
      <c r="B8" s="244"/>
      <c r="C8" s="245"/>
      <c r="D8" s="245"/>
      <c r="E8" s="245"/>
      <c r="F8" s="245"/>
      <c r="G8" s="70" t="s">
        <v>125</v>
      </c>
      <c r="H8" s="90" t="s">
        <v>8</v>
      </c>
    </row>
    <row r="9" spans="1:8">
      <c r="A9" s="45"/>
      <c r="B9" s="46"/>
      <c r="C9" s="230"/>
      <c r="D9" s="230"/>
      <c r="E9" s="230"/>
      <c r="F9" s="47"/>
      <c r="G9" s="197"/>
      <c r="H9" s="48"/>
    </row>
    <row r="10" spans="1:8" ht="15.75">
      <c r="A10" s="49" t="s">
        <v>113</v>
      </c>
      <c r="B10" s="46"/>
      <c r="C10" s="247" t="s">
        <v>158</v>
      </c>
      <c r="D10" s="247"/>
      <c r="E10" s="197"/>
      <c r="F10" s="47"/>
      <c r="G10" s="197"/>
      <c r="H10" s="48"/>
    </row>
    <row r="11" spans="1:8" ht="15.75">
      <c r="A11" s="45"/>
      <c r="B11" s="73" t="s">
        <v>114</v>
      </c>
      <c r="C11" s="73"/>
      <c r="D11" s="73" t="s">
        <v>130</v>
      </c>
      <c r="E11" s="74" t="s">
        <v>115</v>
      </c>
      <c r="F11" s="74" t="s">
        <v>116</v>
      </c>
      <c r="G11" s="74" t="s">
        <v>9</v>
      </c>
      <c r="H11" s="48"/>
    </row>
    <row r="12" spans="1:8">
      <c r="A12" s="72"/>
      <c r="B12" s="201" t="s">
        <v>256</v>
      </c>
      <c r="C12" s="76"/>
      <c r="D12" s="75"/>
      <c r="E12" s="77"/>
      <c r="F12" s="78"/>
      <c r="G12" s="78">
        <f>F12*E12</f>
        <v>0</v>
      </c>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8" ht="15.75">
      <c r="A17" s="52"/>
      <c r="B17" s="79" t="s">
        <v>119</v>
      </c>
      <c r="C17" s="80">
        <f>C15-C16</f>
        <v>0</v>
      </c>
      <c r="D17" s="42"/>
      <c r="E17" s="42"/>
      <c r="F17" s="42"/>
      <c r="G17" s="42"/>
      <c r="H17" s="51"/>
    </row>
    <row r="18" spans="1:8" ht="15.75">
      <c r="A18" s="196"/>
      <c r="B18" s="79" t="s">
        <v>120</v>
      </c>
      <c r="C18" s="80"/>
      <c r="D18" s="42"/>
      <c r="E18" s="42"/>
      <c r="F18" s="42"/>
      <c r="G18" s="42"/>
      <c r="H18" s="51"/>
    </row>
    <row r="19" spans="1:8" ht="15.75">
      <c r="A19" s="196"/>
      <c r="B19" s="79" t="s">
        <v>121</v>
      </c>
      <c r="C19" s="80">
        <f>G12</f>
        <v>0</v>
      </c>
      <c r="D19" s="42"/>
      <c r="E19" s="42"/>
      <c r="F19" s="42"/>
      <c r="G19" s="42"/>
      <c r="H19" s="51"/>
    </row>
    <row r="20" spans="1:8" ht="15.75">
      <c r="A20" s="196"/>
      <c r="B20" s="53"/>
      <c r="H20" s="51"/>
    </row>
    <row r="21" spans="1:8">
      <c r="A21" s="196"/>
      <c r="H21" s="51"/>
    </row>
    <row r="22" spans="1:8">
      <c r="A22" s="196"/>
      <c r="H22" s="51"/>
    </row>
    <row r="23" spans="1:8">
      <c r="A23" s="196"/>
      <c r="H23" s="51"/>
    </row>
    <row r="24" spans="1:8">
      <c r="A24" s="196"/>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226"/>
      <c r="E36" s="226"/>
      <c r="F36" s="226"/>
      <c r="G36" s="128"/>
      <c r="H36" s="51"/>
    </row>
    <row r="37" spans="1:8" ht="15.75">
      <c r="A37" s="45"/>
      <c r="B37" s="258" t="s">
        <v>257</v>
      </c>
      <c r="C37" s="258"/>
      <c r="D37" s="258"/>
      <c r="E37" s="258"/>
      <c r="F37" s="258"/>
      <c r="G37" s="258"/>
      <c r="H37" s="51"/>
    </row>
    <row r="38" spans="1:8" ht="15.75">
      <c r="A38" s="45"/>
      <c r="B38" s="128"/>
      <c r="C38" s="128"/>
      <c r="D38" s="128"/>
      <c r="E38" s="42"/>
      <c r="F38" s="42"/>
      <c r="G38" s="35"/>
      <c r="H38" s="54"/>
    </row>
    <row r="39" spans="1:8" ht="15.75">
      <c r="A39" s="45"/>
      <c r="B39" s="128"/>
      <c r="C39" s="128"/>
      <c r="D39" s="128"/>
      <c r="E39" s="42"/>
      <c r="F39" s="42"/>
      <c r="G39" s="35"/>
      <c r="H39" s="54"/>
    </row>
    <row r="40" spans="1:8" ht="15.75">
      <c r="A40" s="45"/>
      <c r="B40" s="128"/>
      <c r="C40" s="128"/>
      <c r="D40" s="128"/>
      <c r="E40" s="42"/>
      <c r="F40" s="42"/>
      <c r="G40" s="35"/>
      <c r="H40" s="54"/>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97"/>
      <c r="D50" s="197"/>
      <c r="E50" s="197"/>
      <c r="F50" s="47"/>
      <c r="G50" s="55"/>
      <c r="H50" s="48"/>
    </row>
    <row r="51" spans="1:8" ht="15.75">
      <c r="A51" s="81" t="s">
        <v>122</v>
      </c>
      <c r="B51" s="82"/>
      <c r="C51" s="83"/>
      <c r="D51" s="84"/>
      <c r="E51" s="85"/>
      <c r="F51" s="83"/>
      <c r="G51" s="83"/>
      <c r="H51" s="86"/>
    </row>
    <row r="52" spans="1:8" ht="15" customHeight="1">
      <c r="A52" s="227" t="s">
        <v>135</v>
      </c>
      <c r="B52" s="228"/>
      <c r="C52" s="228"/>
      <c r="D52" s="228"/>
      <c r="E52" s="228"/>
      <c r="F52" s="228"/>
      <c r="G52" s="228"/>
      <c r="H52" s="229"/>
    </row>
    <row r="53" spans="1:8" ht="15.75">
      <c r="A53" s="56"/>
      <c r="B53" s="40"/>
      <c r="C53" s="199"/>
      <c r="D53" s="199"/>
      <c r="E53" s="199"/>
      <c r="F53" s="58"/>
      <c r="G53" s="59"/>
      <c r="H53" s="60"/>
    </row>
    <row r="54" spans="1:8">
      <c r="A54" s="34"/>
      <c r="B54" s="36"/>
      <c r="C54" s="200"/>
      <c r="D54" s="38"/>
      <c r="E54" s="39"/>
      <c r="F54" s="200"/>
      <c r="G54" s="200"/>
      <c r="H54" s="200"/>
    </row>
  </sheetData>
  <mergeCells count="11">
    <mergeCell ref="B8:F8"/>
    <mergeCell ref="A2:H2"/>
    <mergeCell ref="A3:H3"/>
    <mergeCell ref="A4:H4"/>
    <mergeCell ref="B6:H6"/>
    <mergeCell ref="B7:H7"/>
    <mergeCell ref="C9:E9"/>
    <mergeCell ref="C10:D10"/>
    <mergeCell ref="D36:F36"/>
    <mergeCell ref="A52:H52"/>
    <mergeCell ref="B37:G37"/>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4"/>
  <sheetViews>
    <sheetView topLeftCell="A22"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49.5" customHeight="1">
      <c r="A7" s="68">
        <v>111</v>
      </c>
      <c r="B7" s="259" t="s">
        <v>66</v>
      </c>
      <c r="C7" s="259"/>
      <c r="D7" s="259"/>
      <c r="E7" s="259"/>
      <c r="F7" s="259"/>
      <c r="G7" s="259"/>
      <c r="H7" s="260"/>
    </row>
    <row r="8" spans="1:8" ht="15.75" customHeight="1">
      <c r="A8" s="69"/>
      <c r="B8" s="244"/>
      <c r="C8" s="245"/>
      <c r="D8" s="245"/>
      <c r="E8" s="245"/>
      <c r="F8" s="245"/>
      <c r="G8" s="70" t="s">
        <v>125</v>
      </c>
      <c r="H8" s="90" t="s">
        <v>126</v>
      </c>
    </row>
    <row r="9" spans="1:8">
      <c r="A9" s="45"/>
      <c r="B9" s="46"/>
      <c r="C9" s="230"/>
      <c r="D9" s="230"/>
      <c r="E9" s="230"/>
      <c r="F9" s="47"/>
      <c r="G9" s="168"/>
      <c r="H9" s="48"/>
    </row>
    <row r="10" spans="1:8" ht="15.75">
      <c r="A10" s="49" t="s">
        <v>113</v>
      </c>
      <c r="B10" s="46"/>
      <c r="C10" s="247" t="s">
        <v>158</v>
      </c>
      <c r="D10" s="247"/>
      <c r="E10" s="168"/>
      <c r="F10" s="47"/>
      <c r="G10" s="168"/>
      <c r="H10" s="48"/>
    </row>
    <row r="11" spans="1:8" ht="15.75">
      <c r="A11" s="45"/>
      <c r="B11" s="73" t="s">
        <v>114</v>
      </c>
      <c r="C11" s="73"/>
      <c r="D11" s="73"/>
      <c r="E11" s="74"/>
      <c r="F11" s="74"/>
      <c r="G11" s="74" t="s">
        <v>9</v>
      </c>
      <c r="H11" s="48"/>
    </row>
    <row r="12" spans="1:8">
      <c r="A12" s="72"/>
      <c r="B12" s="75" t="s">
        <v>218</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42"/>
      <c r="G15" s="42"/>
      <c r="H15" s="51"/>
    </row>
    <row r="16" spans="1:8" ht="15.75">
      <c r="A16" s="52"/>
      <c r="B16" s="79" t="s">
        <v>118</v>
      </c>
      <c r="C16" s="80">
        <v>2</v>
      </c>
      <c r="D16" s="42"/>
      <c r="E16" s="42"/>
      <c r="F16" s="42"/>
      <c r="G16" s="42"/>
      <c r="H16" s="51"/>
    </row>
    <row r="17" spans="1:8" ht="15.75">
      <c r="A17" s="52"/>
      <c r="B17" s="79" t="s">
        <v>119</v>
      </c>
      <c r="C17" s="80">
        <f>C15-C16</f>
        <v>16</v>
      </c>
      <c r="D17" s="42"/>
      <c r="E17" s="42"/>
      <c r="F17" s="42"/>
      <c r="G17" s="42"/>
      <c r="H17" s="51"/>
    </row>
    <row r="18" spans="1:8" ht="15.75">
      <c r="A18" s="167"/>
      <c r="B18" s="79" t="s">
        <v>120</v>
      </c>
      <c r="C18" s="80"/>
      <c r="D18" s="42"/>
      <c r="E18" s="42"/>
      <c r="F18" s="42"/>
      <c r="G18" s="42"/>
      <c r="H18" s="51"/>
    </row>
    <row r="19" spans="1:8" ht="15.75">
      <c r="A19" s="167"/>
      <c r="B19" s="79" t="s">
        <v>121</v>
      </c>
      <c r="C19" s="80">
        <f>G12</f>
        <v>1</v>
      </c>
      <c r="D19" s="42"/>
      <c r="E19" s="42"/>
      <c r="F19" s="42"/>
      <c r="G19" s="42"/>
      <c r="H19" s="51"/>
    </row>
    <row r="20" spans="1:8" ht="15.75">
      <c r="A20" s="167"/>
      <c r="B20" s="53"/>
      <c r="H20" s="51"/>
    </row>
    <row r="21" spans="1:8">
      <c r="A21" s="167"/>
      <c r="H21" s="51"/>
    </row>
    <row r="22" spans="1:8">
      <c r="A22" s="167"/>
      <c r="H22" s="51"/>
    </row>
    <row r="23" spans="1:8">
      <c r="A23" s="167"/>
      <c r="H23" s="51"/>
    </row>
    <row r="24" spans="1:8">
      <c r="A24" s="167"/>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26"/>
      <c r="E36" s="226"/>
      <c r="F36" s="226"/>
      <c r="G36" s="128"/>
      <c r="H36" s="51"/>
    </row>
    <row r="37" spans="1:8" ht="15.75">
      <c r="A37" s="45"/>
      <c r="B37" s="53"/>
      <c r="C37" s="42"/>
      <c r="D37" s="42"/>
      <c r="E37" s="42"/>
      <c r="F37" s="42"/>
      <c r="G37" s="42"/>
      <c r="H37" s="51"/>
    </row>
    <row r="38" spans="1:8" ht="15.75">
      <c r="A38" s="45"/>
      <c r="B38" s="128"/>
      <c r="C38" s="128"/>
      <c r="D38" s="128"/>
      <c r="E38" s="42"/>
      <c r="F38" s="42"/>
      <c r="G38" s="35"/>
      <c r="H38" s="54"/>
    </row>
    <row r="39" spans="1:8" ht="15.75">
      <c r="A39" s="45"/>
      <c r="B39" s="128"/>
      <c r="C39" s="128"/>
      <c r="D39" s="128"/>
      <c r="E39" s="42"/>
      <c r="F39" s="42"/>
      <c r="G39" s="35"/>
      <c r="H39" s="54"/>
    </row>
    <row r="40" spans="1:8" ht="15.75">
      <c r="A40" s="45"/>
      <c r="B40" s="128"/>
      <c r="C40" s="128"/>
      <c r="D40" s="128"/>
      <c r="E40" s="42"/>
      <c r="F40" s="42"/>
      <c r="G40" s="35"/>
      <c r="H40" s="54"/>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68"/>
      <c r="D50" s="168"/>
      <c r="E50" s="168"/>
      <c r="F50" s="47"/>
      <c r="G50" s="55"/>
      <c r="H50" s="48"/>
    </row>
    <row r="51" spans="1:8" ht="15.75">
      <c r="A51" s="81" t="s">
        <v>122</v>
      </c>
      <c r="B51" s="82"/>
      <c r="C51" s="83"/>
      <c r="D51" s="84"/>
      <c r="E51" s="85"/>
      <c r="F51" s="83"/>
      <c r="G51" s="83"/>
      <c r="H51" s="86"/>
    </row>
    <row r="52" spans="1:8" ht="15" customHeight="1">
      <c r="A52" s="227" t="s">
        <v>217</v>
      </c>
      <c r="B52" s="228"/>
      <c r="C52" s="228"/>
      <c r="D52" s="228"/>
      <c r="E52" s="228"/>
      <c r="F52" s="228"/>
      <c r="G52" s="228"/>
      <c r="H52" s="229"/>
    </row>
    <row r="53" spans="1:8" ht="15.75">
      <c r="A53" s="56"/>
      <c r="B53" s="40"/>
      <c r="C53" s="169"/>
      <c r="D53" s="169"/>
      <c r="E53" s="169"/>
      <c r="F53" s="58"/>
      <c r="G53" s="59"/>
      <c r="H53" s="60"/>
    </row>
    <row r="54" spans="1:8">
      <c r="A54" s="34"/>
      <c r="B54" s="36"/>
      <c r="C54" s="170"/>
      <c r="D54" s="38"/>
      <c r="E54" s="39"/>
      <c r="F54" s="170"/>
      <c r="G54" s="170"/>
      <c r="H54" s="170"/>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H54"/>
  <sheetViews>
    <sheetView topLeftCell="A16" workbookViewId="0">
      <selection activeCell="N38" sqref="N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48" customHeight="1">
      <c r="A7" s="68">
        <v>112</v>
      </c>
      <c r="B7" s="245" t="s">
        <v>67</v>
      </c>
      <c r="C7" s="245"/>
      <c r="D7" s="245"/>
      <c r="E7" s="245"/>
      <c r="F7" s="245"/>
      <c r="G7" s="245"/>
      <c r="H7" s="257"/>
    </row>
    <row r="8" spans="1:8" ht="15.75" customHeight="1">
      <c r="A8" s="69"/>
      <c r="B8" s="244"/>
      <c r="C8" s="245"/>
      <c r="D8" s="245"/>
      <c r="E8" s="245"/>
      <c r="F8" s="245"/>
      <c r="G8" s="70" t="s">
        <v>125</v>
      </c>
      <c r="H8" s="90" t="s">
        <v>140</v>
      </c>
    </row>
    <row r="9" spans="1:8">
      <c r="A9" s="45"/>
      <c r="B9" s="46"/>
      <c r="C9" s="230"/>
      <c r="D9" s="230"/>
      <c r="E9" s="230"/>
      <c r="F9" s="47"/>
      <c r="G9" s="61"/>
      <c r="H9" s="48"/>
    </row>
    <row r="10" spans="1:8" ht="15.75">
      <c r="A10" s="49" t="s">
        <v>113</v>
      </c>
      <c r="B10" s="46"/>
      <c r="C10" s="247" t="s">
        <v>159</v>
      </c>
      <c r="D10" s="247"/>
      <c r="E10" s="61"/>
      <c r="F10" s="47"/>
      <c r="G10" s="61"/>
      <c r="H10" s="48"/>
    </row>
    <row r="11" spans="1:8" ht="15.75">
      <c r="A11" s="45"/>
      <c r="B11" s="73" t="s">
        <v>114</v>
      </c>
      <c r="C11" s="73"/>
      <c r="D11" s="73" t="s">
        <v>141</v>
      </c>
      <c r="E11" s="74" t="s">
        <v>44</v>
      </c>
      <c r="F11" s="74"/>
      <c r="G11" s="74" t="s">
        <v>9</v>
      </c>
      <c r="H11" s="48"/>
    </row>
    <row r="12" spans="1:8">
      <c r="A12" s="72"/>
      <c r="B12" s="75" t="s">
        <v>138</v>
      </c>
      <c r="C12" s="76"/>
      <c r="D12" s="163"/>
      <c r="E12" s="77">
        <v>-1</v>
      </c>
      <c r="F12" s="78"/>
      <c r="G12" s="78">
        <f>E12</f>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42"/>
      <c r="G15" s="42"/>
      <c r="H15" s="51"/>
    </row>
    <row r="16" spans="1:8" ht="15.75">
      <c r="A16" s="52"/>
      <c r="B16" s="79" t="s">
        <v>118</v>
      </c>
      <c r="C16" s="80">
        <v>18</v>
      </c>
      <c r="D16" s="42"/>
      <c r="E16" s="93"/>
      <c r="F16" s="42"/>
      <c r="G16" s="42"/>
      <c r="H16" s="51"/>
    </row>
    <row r="17" spans="1:8" ht="15.75">
      <c r="A17" s="52"/>
      <c r="B17" s="79" t="s">
        <v>119</v>
      </c>
      <c r="C17" s="80">
        <f>C15-C16</f>
        <v>0</v>
      </c>
      <c r="D17" s="42"/>
      <c r="E17" s="93"/>
      <c r="F17" s="42"/>
      <c r="G17" s="42"/>
      <c r="H17" s="51"/>
    </row>
    <row r="18" spans="1:8" ht="15.75">
      <c r="A18" s="63"/>
      <c r="B18" s="79" t="s">
        <v>120</v>
      </c>
      <c r="C18" s="80"/>
      <c r="D18" s="42"/>
      <c r="E18" s="93"/>
      <c r="F18" s="42"/>
      <c r="G18" s="42"/>
      <c r="H18" s="51"/>
    </row>
    <row r="19" spans="1:8" ht="15.75">
      <c r="A19" s="63"/>
      <c r="B19" s="79" t="s">
        <v>121</v>
      </c>
      <c r="C19" s="80">
        <v>-1</v>
      </c>
      <c r="D19" s="42"/>
      <c r="E19" s="93"/>
      <c r="F19" s="42"/>
      <c r="G19" s="42"/>
      <c r="H19" s="51"/>
    </row>
    <row r="20" spans="1:8">
      <c r="A20" s="63"/>
      <c r="E20" s="9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139</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H54"/>
  <sheetViews>
    <sheetView topLeftCell="A4"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c r="A7" s="68">
        <v>114</v>
      </c>
      <c r="B7" s="245" t="s">
        <v>143</v>
      </c>
      <c r="C7" s="245"/>
      <c r="D7" s="245"/>
      <c r="E7" s="245"/>
      <c r="F7" s="245"/>
      <c r="G7" s="245"/>
      <c r="H7" s="257"/>
    </row>
    <row r="8" spans="1:8" ht="15.75" customHeight="1">
      <c r="A8" s="69"/>
      <c r="B8" s="244"/>
      <c r="C8" s="245"/>
      <c r="D8" s="245"/>
      <c r="E8" s="245"/>
      <c r="F8" s="245"/>
      <c r="G8" s="70" t="s">
        <v>125</v>
      </c>
      <c r="H8" s="90" t="s">
        <v>140</v>
      </c>
    </row>
    <row r="9" spans="1:8">
      <c r="A9" s="45"/>
      <c r="B9" s="46"/>
      <c r="C9" s="230"/>
      <c r="D9" s="230"/>
      <c r="E9" s="230"/>
      <c r="F9" s="47"/>
      <c r="G9" s="61"/>
      <c r="H9" s="48"/>
    </row>
    <row r="10" spans="1:8" ht="15.75">
      <c r="A10" s="49" t="s">
        <v>113</v>
      </c>
      <c r="B10" s="46"/>
      <c r="C10" s="247"/>
      <c r="D10" s="247"/>
      <c r="E10" s="61"/>
      <c r="F10" s="47"/>
      <c r="G10" s="61"/>
      <c r="H10" s="48"/>
    </row>
    <row r="11" spans="1:8" ht="15.75">
      <c r="A11" s="45"/>
      <c r="B11" s="73" t="s">
        <v>114</v>
      </c>
      <c r="C11" s="73" t="s">
        <v>44</v>
      </c>
      <c r="D11" s="73" t="s">
        <v>240</v>
      </c>
      <c r="E11" s="74"/>
      <c r="F11" s="74"/>
      <c r="G11" s="74" t="s">
        <v>9</v>
      </c>
      <c r="H11" s="48"/>
    </row>
    <row r="12" spans="1:8">
      <c r="A12" s="72"/>
      <c r="B12" s="75" t="s">
        <v>153</v>
      </c>
      <c r="C12" s="76">
        <v>12</v>
      </c>
      <c r="D12" s="91">
        <v>1</v>
      </c>
      <c r="E12" s="77"/>
      <c r="F12" s="78"/>
      <c r="G12" s="78">
        <f>(4*0.08)-0.25</f>
        <v>7.0000000000000007E-2</v>
      </c>
      <c r="H12" s="48"/>
    </row>
    <row r="13" spans="1:8" ht="15.75">
      <c r="A13" s="45"/>
      <c r="B13" s="87" t="s">
        <v>9</v>
      </c>
      <c r="C13" s="88"/>
      <c r="D13" s="88"/>
      <c r="E13" s="88"/>
      <c r="F13" s="88"/>
      <c r="G13" s="89">
        <f>SUM(G12:G12)</f>
        <v>7.0000000000000007E-2</v>
      </c>
      <c r="H13" s="48"/>
    </row>
    <row r="14" spans="1:8">
      <c r="A14" s="45"/>
      <c r="B14" s="42"/>
      <c r="C14" s="42"/>
      <c r="D14" s="42"/>
      <c r="E14" s="42"/>
      <c r="F14" s="42"/>
      <c r="G14" s="42"/>
      <c r="H14" s="48"/>
    </row>
    <row r="15" spans="1:8" ht="15.75">
      <c r="A15" s="50"/>
      <c r="B15" s="79" t="s">
        <v>117</v>
      </c>
      <c r="C15" s="80">
        <v>12</v>
      </c>
      <c r="D15" s="42" t="s">
        <v>255</v>
      </c>
      <c r="E15" s="42"/>
      <c r="F15" s="42"/>
      <c r="G15" s="42"/>
      <c r="H15" s="51"/>
    </row>
    <row r="16" spans="1:8" ht="15.75">
      <c r="A16" s="52"/>
      <c r="B16" s="79" t="s">
        <v>118</v>
      </c>
      <c r="C16" s="80">
        <f>D16+C19</f>
        <v>0.31999999999989998</v>
      </c>
      <c r="D16" s="92">
        <f>3*0.0833333333333</f>
        <v>0.24999999999989997</v>
      </c>
      <c r="F16" s="42"/>
      <c r="G16" s="42"/>
      <c r="H16" s="51"/>
    </row>
    <row r="17" spans="1:8" ht="15.75">
      <c r="A17" s="52"/>
      <c r="B17" s="79" t="s">
        <v>119</v>
      </c>
      <c r="C17" s="80">
        <f>C15-C16</f>
        <v>11.680000000000099</v>
      </c>
      <c r="D17" s="42"/>
      <c r="E17" s="42"/>
      <c r="F17" s="42"/>
      <c r="G17" s="42"/>
      <c r="H17" s="51"/>
    </row>
    <row r="18" spans="1:8" ht="15.75">
      <c r="A18" s="63"/>
      <c r="B18" s="79" t="s">
        <v>120</v>
      </c>
      <c r="C18" s="80"/>
      <c r="D18" s="42"/>
      <c r="E18" s="42"/>
      <c r="F18" s="42"/>
      <c r="G18" s="42"/>
      <c r="H18" s="51"/>
    </row>
    <row r="19" spans="1:8" ht="15.75">
      <c r="A19" s="63"/>
      <c r="B19" s="79" t="s">
        <v>121</v>
      </c>
      <c r="C19" s="80">
        <f>G13</f>
        <v>7.0000000000000007E-2</v>
      </c>
      <c r="D19" s="264" t="s">
        <v>265</v>
      </c>
      <c r="E19" s="264"/>
      <c r="F19" s="264"/>
      <c r="G19" s="264"/>
      <c r="H19" s="265"/>
    </row>
    <row r="20" spans="1:8">
      <c r="A20" s="63"/>
      <c r="D20" s="264"/>
      <c r="E20" s="264"/>
      <c r="F20" s="264"/>
      <c r="G20" s="264"/>
      <c r="H20" s="265"/>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26"/>
      <c r="E36" s="226"/>
      <c r="F36" s="22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154</v>
      </c>
      <c r="B52" s="228"/>
      <c r="C52" s="228"/>
      <c r="D52" s="228"/>
      <c r="E52" s="228"/>
      <c r="F52" s="228"/>
      <c r="G52" s="228"/>
      <c r="H52" s="229"/>
    </row>
    <row r="53" spans="1:8" ht="15.75" customHeight="1">
      <c r="A53" s="261"/>
      <c r="B53" s="262"/>
      <c r="C53" s="262"/>
      <c r="D53" s="262"/>
      <c r="E53" s="262"/>
      <c r="F53" s="262"/>
      <c r="G53" s="262"/>
      <c r="H53" s="263"/>
    </row>
    <row r="54" spans="1:8">
      <c r="A54" s="34"/>
      <c r="B54" s="36"/>
      <c r="C54" s="37"/>
      <c r="D54" s="38"/>
      <c r="E54" s="39"/>
      <c r="F54" s="37"/>
      <c r="G54" s="37"/>
      <c r="H54" s="37"/>
    </row>
  </sheetData>
  <mergeCells count="11">
    <mergeCell ref="A52:H53"/>
    <mergeCell ref="C9:E9"/>
    <mergeCell ref="C10:D10"/>
    <mergeCell ref="D36:F36"/>
    <mergeCell ref="A2:H2"/>
    <mergeCell ref="A3:H3"/>
    <mergeCell ref="A4:H4"/>
    <mergeCell ref="B6:H6"/>
    <mergeCell ref="B7:H7"/>
    <mergeCell ref="B8:F8"/>
    <mergeCell ref="D19:H20"/>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topLeftCell="A10"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1</v>
      </c>
      <c r="B6" s="240" t="s">
        <v>124</v>
      </c>
      <c r="C6" s="240"/>
      <c r="D6" s="240"/>
      <c r="E6" s="240"/>
      <c r="F6" s="240"/>
      <c r="G6" s="240"/>
      <c r="H6" s="241"/>
    </row>
    <row r="7" spans="1:8" ht="48" customHeight="1">
      <c r="A7" s="68">
        <v>115</v>
      </c>
      <c r="B7" s="245" t="s">
        <v>144</v>
      </c>
      <c r="C7" s="245"/>
      <c r="D7" s="245"/>
      <c r="E7" s="245"/>
      <c r="F7" s="245"/>
      <c r="G7" s="245"/>
      <c r="H7" s="257"/>
    </row>
    <row r="8" spans="1:8" ht="15.75" customHeight="1">
      <c r="A8" s="69"/>
      <c r="B8" s="244"/>
      <c r="C8" s="245"/>
      <c r="D8" s="245"/>
      <c r="E8" s="245"/>
      <c r="F8" s="245"/>
      <c r="G8" s="70" t="s">
        <v>125</v>
      </c>
      <c r="H8" s="90" t="s">
        <v>140</v>
      </c>
    </row>
    <row r="9" spans="1:8">
      <c r="A9" s="45"/>
      <c r="B9" s="46"/>
      <c r="C9" s="230"/>
      <c r="D9" s="230"/>
      <c r="E9" s="230"/>
      <c r="F9" s="47"/>
      <c r="G9" s="61"/>
      <c r="H9" s="48"/>
    </row>
    <row r="10" spans="1:8" ht="15.75">
      <c r="A10" s="49" t="s">
        <v>113</v>
      </c>
      <c r="B10" s="46"/>
      <c r="C10" s="247"/>
      <c r="D10" s="247"/>
      <c r="E10" s="61"/>
      <c r="F10" s="47"/>
      <c r="G10" s="61"/>
      <c r="H10" s="48"/>
    </row>
    <row r="11" spans="1:8" ht="15.75">
      <c r="A11" s="45"/>
      <c r="B11" s="73" t="s">
        <v>114</v>
      </c>
      <c r="C11" s="73" t="s">
        <v>44</v>
      </c>
      <c r="D11" s="73"/>
      <c r="E11" s="74"/>
      <c r="F11" s="74"/>
      <c r="G11" s="74" t="s">
        <v>9</v>
      </c>
      <c r="H11" s="48"/>
    </row>
    <row r="12" spans="1:8">
      <c r="A12" s="72"/>
      <c r="B12" s="75" t="s">
        <v>160</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8" ht="15.75">
      <c r="A17" s="52"/>
      <c r="B17" s="79" t="s">
        <v>119</v>
      </c>
      <c r="C17" s="80">
        <f>C15-C16</f>
        <v>0</v>
      </c>
      <c r="D17" s="42"/>
      <c r="E17" s="42"/>
      <c r="F17" s="42"/>
      <c r="G17" s="42"/>
      <c r="H17" s="51"/>
    </row>
    <row r="18" spans="1:8" ht="15.75">
      <c r="A18" s="63"/>
      <c r="B18" s="79" t="s">
        <v>120</v>
      </c>
      <c r="C18" s="80"/>
      <c r="D18" s="42"/>
      <c r="E18" s="42"/>
      <c r="F18" s="42"/>
      <c r="G18" s="42"/>
      <c r="H18" s="51"/>
    </row>
    <row r="19" spans="1:8" ht="15.75">
      <c r="A19" s="63"/>
      <c r="B19" s="79" t="s">
        <v>121</v>
      </c>
      <c r="C19" s="80">
        <f>G12</f>
        <v>0</v>
      </c>
      <c r="D19" s="42"/>
      <c r="E19" s="42"/>
      <c r="F19" s="42"/>
      <c r="G19" s="42"/>
      <c r="H19" s="51"/>
    </row>
    <row r="20" spans="1:8">
      <c r="A20" s="63"/>
      <c r="H20" s="51"/>
    </row>
    <row r="21" spans="1:8">
      <c r="A21" s="150">
        <v>1</v>
      </c>
      <c r="B21" s="266" t="s">
        <v>177</v>
      </c>
      <c r="C21" s="266"/>
      <c r="D21" s="266"/>
      <c r="H21" s="51"/>
    </row>
    <row r="22" spans="1:8">
      <c r="A22" s="150">
        <v>2</v>
      </c>
      <c r="B22" s="266" t="s">
        <v>189</v>
      </c>
      <c r="C22" s="266"/>
      <c r="D22" s="266"/>
      <c r="H22" s="51"/>
    </row>
    <row r="23" spans="1:8">
      <c r="A23" s="150">
        <v>3</v>
      </c>
      <c r="B23" s="266" t="s">
        <v>178</v>
      </c>
      <c r="C23" s="266"/>
      <c r="D23" s="266"/>
      <c r="H23" s="51"/>
    </row>
    <row r="24" spans="1:8">
      <c r="A24" s="150">
        <v>4</v>
      </c>
      <c r="B24" s="266" t="s">
        <v>179</v>
      </c>
      <c r="C24" s="266"/>
      <c r="D24" s="266"/>
      <c r="H24" s="51"/>
    </row>
    <row r="25" spans="1:8">
      <c r="A25" s="150">
        <v>5</v>
      </c>
      <c r="B25" s="266" t="s">
        <v>180</v>
      </c>
      <c r="C25" s="266"/>
      <c r="D25" s="266"/>
      <c r="E25" s="42"/>
      <c r="F25" s="42"/>
      <c r="G25" s="42"/>
      <c r="H25" s="51"/>
    </row>
    <row r="26" spans="1:8">
      <c r="A26" s="150">
        <v>6</v>
      </c>
      <c r="B26" s="266" t="s">
        <v>181</v>
      </c>
      <c r="C26" s="266"/>
      <c r="D26" s="266"/>
      <c r="E26" s="42"/>
      <c r="F26" s="42"/>
      <c r="G26" s="42"/>
      <c r="H26" s="51"/>
    </row>
    <row r="27" spans="1:8">
      <c r="A27" s="150">
        <v>7</v>
      </c>
      <c r="B27" s="266" t="s">
        <v>182</v>
      </c>
      <c r="C27" s="266"/>
      <c r="D27" s="266"/>
      <c r="E27" s="42"/>
      <c r="F27" s="42"/>
      <c r="G27" s="42"/>
      <c r="H27" s="51"/>
    </row>
    <row r="28" spans="1:8">
      <c r="A28" s="150">
        <v>8</v>
      </c>
      <c r="B28" s="266" t="s">
        <v>183</v>
      </c>
      <c r="C28" s="266"/>
      <c r="D28" s="266"/>
      <c r="E28" s="42"/>
      <c r="F28" s="42"/>
      <c r="G28" s="42"/>
      <c r="H28" s="51"/>
    </row>
    <row r="29" spans="1:8">
      <c r="A29" s="150">
        <v>9</v>
      </c>
      <c r="B29" s="266" t="s">
        <v>184</v>
      </c>
      <c r="C29" s="266"/>
      <c r="D29" s="266"/>
      <c r="E29" s="42"/>
      <c r="F29" s="42"/>
      <c r="G29" s="42"/>
      <c r="H29" s="51"/>
    </row>
    <row r="30" spans="1:8">
      <c r="A30" s="150">
        <v>10</v>
      </c>
      <c r="B30" s="266" t="s">
        <v>185</v>
      </c>
      <c r="C30" s="266"/>
      <c r="D30" s="266"/>
      <c r="E30" s="42"/>
      <c r="G30" s="42"/>
      <c r="H30" s="51"/>
    </row>
    <row r="31" spans="1:8">
      <c r="A31" s="150">
        <v>11</v>
      </c>
      <c r="B31" s="266" t="s">
        <v>186</v>
      </c>
      <c r="C31" s="266"/>
      <c r="D31" s="266"/>
      <c r="E31" s="42"/>
      <c r="F31" s="42"/>
      <c r="G31" s="42"/>
      <c r="H31" s="51"/>
    </row>
    <row r="32" spans="1:8">
      <c r="A32" s="150">
        <v>12</v>
      </c>
      <c r="B32" s="266" t="s">
        <v>187</v>
      </c>
      <c r="C32" s="266"/>
      <c r="D32" s="266"/>
      <c r="E32" s="42"/>
      <c r="F32" s="42"/>
      <c r="G32" s="42"/>
      <c r="H32" s="51"/>
    </row>
    <row r="33" spans="1:8">
      <c r="A33" s="150">
        <v>13</v>
      </c>
      <c r="B33" s="266" t="s">
        <v>188</v>
      </c>
      <c r="C33" s="266"/>
      <c r="D33" s="266"/>
      <c r="E33" s="42"/>
      <c r="F33" s="42"/>
      <c r="G33" s="42"/>
      <c r="H33" s="51"/>
    </row>
    <row r="34" spans="1:8">
      <c r="A34" s="150">
        <v>14</v>
      </c>
      <c r="B34" s="266" t="s">
        <v>194</v>
      </c>
      <c r="C34" s="266"/>
      <c r="D34" s="266"/>
      <c r="E34" s="42"/>
      <c r="F34" s="42"/>
      <c r="G34" s="42"/>
      <c r="H34" s="51"/>
    </row>
    <row r="35" spans="1:8">
      <c r="A35" s="150">
        <v>15</v>
      </c>
      <c r="B35" s="266" t="s">
        <v>198</v>
      </c>
      <c r="C35" s="266"/>
      <c r="D35" s="266"/>
      <c r="E35" s="149"/>
      <c r="F35" s="164"/>
      <c r="G35" s="42"/>
      <c r="H35" s="51"/>
    </row>
    <row r="36" spans="1:8" ht="15.75">
      <c r="A36" s="150">
        <v>16</v>
      </c>
      <c r="B36" s="266" t="s">
        <v>199</v>
      </c>
      <c r="C36" s="266"/>
      <c r="D36" s="266"/>
      <c r="E36" s="149"/>
      <c r="F36" s="164"/>
      <c r="G36" s="128"/>
      <c r="H36" s="51"/>
    </row>
    <row r="37" spans="1:8">
      <c r="A37" s="150">
        <v>17</v>
      </c>
      <c r="B37" s="266" t="s">
        <v>200</v>
      </c>
      <c r="C37" s="266"/>
      <c r="D37" s="266"/>
      <c r="E37" s="149"/>
      <c r="F37" s="164"/>
      <c r="G37" s="42"/>
      <c r="H37" s="51"/>
    </row>
    <row r="38" spans="1:8" ht="15.75">
      <c r="A38" s="150">
        <v>18</v>
      </c>
      <c r="B38" s="266" t="s">
        <v>201</v>
      </c>
      <c r="C38" s="266"/>
      <c r="D38" s="266"/>
      <c r="E38" s="149"/>
      <c r="F38" s="164"/>
      <c r="G38" s="35"/>
      <c r="H38" s="54"/>
    </row>
    <row r="39" spans="1:8" ht="15.75">
      <c r="A39" s="150">
        <v>19</v>
      </c>
      <c r="B39" s="266" t="s">
        <v>202</v>
      </c>
      <c r="C39" s="266"/>
      <c r="D39" s="266"/>
      <c r="E39" s="149"/>
      <c r="F39" s="164"/>
      <c r="G39" s="35"/>
      <c r="H39" s="54"/>
    </row>
    <row r="40" spans="1:8" ht="15.75">
      <c r="A40" s="150">
        <v>20</v>
      </c>
      <c r="B40" s="266" t="s">
        <v>203</v>
      </c>
      <c r="C40" s="266"/>
      <c r="D40" s="266"/>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27" t="s">
        <v>145</v>
      </c>
      <c r="B52" s="228"/>
      <c r="C52" s="228"/>
      <c r="D52" s="228"/>
      <c r="E52" s="228"/>
      <c r="F52" s="228"/>
      <c r="G52" s="228"/>
      <c r="H52" s="229"/>
    </row>
    <row r="53" spans="1:8" ht="15.75">
      <c r="A53" s="56"/>
      <c r="B53" s="40"/>
      <c r="C53" s="57"/>
      <c r="D53" s="57"/>
      <c r="E53" s="57"/>
      <c r="F53" s="58"/>
      <c r="G53" s="59"/>
      <c r="H53" s="60"/>
    </row>
    <row r="54" spans="1:8">
      <c r="A54" s="34"/>
      <c r="B54" s="36"/>
      <c r="C54" s="37"/>
      <c r="D54" s="38"/>
      <c r="E54" s="39"/>
      <c r="F54" s="37"/>
      <c r="G54" s="37"/>
      <c r="H54" s="37"/>
    </row>
  </sheetData>
  <mergeCells count="29">
    <mergeCell ref="B40:D40"/>
    <mergeCell ref="B35:D35"/>
    <mergeCell ref="B36:D36"/>
    <mergeCell ref="B37:D37"/>
    <mergeCell ref="B38:D38"/>
    <mergeCell ref="B39:D39"/>
    <mergeCell ref="B33:D33"/>
    <mergeCell ref="B34:D34"/>
    <mergeCell ref="B27:D27"/>
    <mergeCell ref="B28:D28"/>
    <mergeCell ref="B29:D29"/>
    <mergeCell ref="B30:D30"/>
    <mergeCell ref="B31:D31"/>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H54"/>
  <sheetViews>
    <sheetView topLeftCell="A25"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2</v>
      </c>
      <c r="B6" s="240" t="s">
        <v>195</v>
      </c>
      <c r="C6" s="240"/>
      <c r="D6" s="240"/>
      <c r="E6" s="240"/>
      <c r="F6" s="240"/>
      <c r="G6" s="240"/>
      <c r="H6" s="241"/>
    </row>
    <row r="7" spans="1:8" ht="64.5" customHeight="1">
      <c r="A7" s="68">
        <v>201</v>
      </c>
      <c r="B7" s="245" t="s">
        <v>72</v>
      </c>
      <c r="C7" s="245"/>
      <c r="D7" s="245"/>
      <c r="E7" s="245"/>
      <c r="F7" s="245"/>
      <c r="G7" s="245"/>
      <c r="H7" s="257"/>
    </row>
    <row r="8" spans="1:8" ht="15.75" customHeight="1">
      <c r="A8" s="69"/>
      <c r="B8" s="244"/>
      <c r="C8" s="245"/>
      <c r="D8" s="245"/>
      <c r="E8" s="245"/>
      <c r="F8" s="245"/>
      <c r="G8" s="70" t="s">
        <v>125</v>
      </c>
      <c r="H8" s="90" t="s">
        <v>219</v>
      </c>
    </row>
    <row r="9" spans="1:8">
      <c r="A9" s="45"/>
      <c r="B9" s="46"/>
      <c r="C9" s="230"/>
      <c r="D9" s="230"/>
      <c r="E9" s="230"/>
      <c r="F9" s="47"/>
      <c r="G9" s="154"/>
      <c r="H9" s="48"/>
    </row>
    <row r="10" spans="1:8" ht="15.75">
      <c r="A10" s="49" t="s">
        <v>113</v>
      </c>
      <c r="B10" s="46"/>
      <c r="C10" s="247"/>
      <c r="D10" s="247"/>
      <c r="E10" s="154"/>
      <c r="F10" s="47"/>
      <c r="G10" s="154"/>
      <c r="H10" s="48"/>
    </row>
    <row r="11" spans="1:8" ht="15.75">
      <c r="A11" s="45"/>
      <c r="B11" s="73" t="s">
        <v>114</v>
      </c>
      <c r="C11" s="73" t="s">
        <v>44</v>
      </c>
      <c r="D11" s="73"/>
      <c r="E11" s="74"/>
      <c r="F11" s="74"/>
      <c r="G11" s="74" t="s">
        <v>9</v>
      </c>
      <c r="H11" s="48"/>
    </row>
    <row r="12" spans="1:8">
      <c r="A12" s="72"/>
      <c r="B12" s="75" t="s">
        <v>196</v>
      </c>
      <c r="C12" s="76"/>
      <c r="D12" s="91"/>
      <c r="E12" s="77"/>
      <c r="F12" s="78"/>
      <c r="G12" s="78">
        <f>G24</f>
        <v>558.1099999999999</v>
      </c>
      <c r="H12" s="48"/>
    </row>
    <row r="13" spans="1:8" ht="15.75">
      <c r="A13" s="45"/>
      <c r="B13" s="87" t="s">
        <v>9</v>
      </c>
      <c r="C13" s="88"/>
      <c r="D13" s="88"/>
      <c r="E13" s="88"/>
      <c r="F13" s="88"/>
      <c r="G13" s="89">
        <f>G12</f>
        <v>558.1099999999999</v>
      </c>
      <c r="H13" s="48"/>
    </row>
    <row r="14" spans="1:8">
      <c r="A14" s="45"/>
      <c r="B14" s="42"/>
      <c r="C14" s="42"/>
      <c r="D14" s="42"/>
      <c r="E14" s="42"/>
      <c r="F14" s="42"/>
      <c r="G14" s="42"/>
      <c r="H14" s="48"/>
    </row>
    <row r="15" spans="1:8" ht="15.75">
      <c r="A15" s="50"/>
      <c r="B15" s="79" t="s">
        <v>117</v>
      </c>
      <c r="C15" s="80">
        <f>'BM04'!D28</f>
        <v>4300</v>
      </c>
      <c r="D15" s="43" t="s">
        <v>255</v>
      </c>
      <c r="E15" s="42"/>
      <c r="F15" s="42"/>
      <c r="G15" s="42"/>
      <c r="H15" s="51"/>
    </row>
    <row r="16" spans="1:8" ht="15.75">
      <c r="A16" s="52"/>
      <c r="B16" s="79" t="s">
        <v>118</v>
      </c>
      <c r="C16" s="80">
        <f>D16+G13</f>
        <v>1283.9099999999999</v>
      </c>
      <c r="D16" s="42">
        <v>725.8</v>
      </c>
      <c r="E16" s="42"/>
      <c r="F16" s="42"/>
      <c r="G16" s="42"/>
      <c r="H16" s="51"/>
    </row>
    <row r="17" spans="1:8" ht="15.75">
      <c r="A17" s="52"/>
      <c r="B17" s="79" t="s">
        <v>119</v>
      </c>
      <c r="C17" s="80">
        <f>C15-C16</f>
        <v>3016.09</v>
      </c>
      <c r="D17" s="42"/>
      <c r="E17" s="42"/>
      <c r="F17" s="42"/>
      <c r="G17" s="42"/>
      <c r="H17" s="51"/>
    </row>
    <row r="18" spans="1:8" ht="15.75">
      <c r="A18" s="153"/>
      <c r="B18" s="79" t="s">
        <v>120</v>
      </c>
      <c r="C18" s="80"/>
      <c r="D18" s="42"/>
      <c r="E18" s="42"/>
      <c r="F18" s="42"/>
      <c r="G18" s="42"/>
      <c r="H18" s="51"/>
    </row>
    <row r="19" spans="1:8" ht="15.75">
      <c r="A19" s="153"/>
      <c r="B19" s="79" t="s">
        <v>121</v>
      </c>
      <c r="C19" s="80">
        <f>G12</f>
        <v>558.1099999999999</v>
      </c>
      <c r="D19" s="42"/>
      <c r="E19" s="42"/>
      <c r="F19" s="42"/>
      <c r="G19" s="42"/>
      <c r="H19" s="51"/>
    </row>
    <row r="20" spans="1:8" ht="15.75">
      <c r="A20" s="153"/>
      <c r="B20" s="165"/>
      <c r="C20" s="166"/>
      <c r="D20" s="42"/>
      <c r="E20" s="42"/>
      <c r="F20" s="42"/>
      <c r="G20" s="42"/>
      <c r="H20" s="51"/>
    </row>
    <row r="21" spans="1:8">
      <c r="A21" s="182"/>
      <c r="B21" s="246" t="s">
        <v>241</v>
      </c>
      <c r="C21" s="246"/>
      <c r="D21" s="246"/>
      <c r="H21" s="51"/>
    </row>
    <row r="22" spans="1:8">
      <c r="A22" s="182"/>
      <c r="B22" s="246" t="s">
        <v>196</v>
      </c>
      <c r="C22" s="246"/>
      <c r="D22" s="246"/>
      <c r="E22" s="198"/>
      <c r="F22" s="198" t="s">
        <v>242</v>
      </c>
      <c r="G22" s="198" t="s">
        <v>243</v>
      </c>
      <c r="H22" s="51"/>
    </row>
    <row r="23" spans="1:8">
      <c r="A23" s="182"/>
      <c r="B23" s="174" t="s">
        <v>222</v>
      </c>
      <c r="C23" s="175" t="s">
        <v>190</v>
      </c>
      <c r="D23" s="174" t="s">
        <v>223</v>
      </c>
      <c r="E23" s="187" t="s">
        <v>244</v>
      </c>
      <c r="F23" s="185">
        <v>725.8</v>
      </c>
      <c r="G23" s="198"/>
      <c r="H23" s="51"/>
    </row>
    <row r="24" spans="1:8">
      <c r="A24" s="182"/>
      <c r="B24" s="176" t="s">
        <v>224</v>
      </c>
      <c r="C24" s="177">
        <v>91.42</v>
      </c>
      <c r="D24" s="198" t="s">
        <v>219</v>
      </c>
      <c r="E24" s="187" t="s">
        <v>245</v>
      </c>
      <c r="F24" s="185">
        <f>C31</f>
        <v>1283.9099999999999</v>
      </c>
      <c r="G24" s="186">
        <f>F24-F23</f>
        <v>558.1099999999999</v>
      </c>
      <c r="H24" s="51"/>
    </row>
    <row r="25" spans="1:8">
      <c r="A25" s="182"/>
      <c r="B25" s="176" t="s">
        <v>225</v>
      </c>
      <c r="C25" s="177">
        <v>164.13</v>
      </c>
      <c r="D25" s="198" t="s">
        <v>219</v>
      </c>
      <c r="H25" s="51"/>
    </row>
    <row r="26" spans="1:8">
      <c r="A26" s="182"/>
      <c r="B26" s="176" t="s">
        <v>226</v>
      </c>
      <c r="C26" s="177">
        <v>124.71</v>
      </c>
      <c r="D26" s="198" t="s">
        <v>219</v>
      </c>
      <c r="H26" s="51"/>
    </row>
    <row r="27" spans="1:8">
      <c r="A27" s="182"/>
      <c r="B27" s="176" t="s">
        <v>227</v>
      </c>
      <c r="C27" s="177">
        <v>523.39</v>
      </c>
      <c r="D27" s="198" t="s">
        <v>219</v>
      </c>
      <c r="H27" s="51"/>
    </row>
    <row r="28" spans="1:8">
      <c r="A28" s="182"/>
      <c r="B28" s="176" t="s">
        <v>228</v>
      </c>
      <c r="C28" s="177">
        <v>124.71</v>
      </c>
      <c r="D28" s="198" t="s">
        <v>219</v>
      </c>
      <c r="H28" s="51"/>
    </row>
    <row r="29" spans="1:8">
      <c r="A29" s="182"/>
      <c r="B29" s="176" t="s">
        <v>229</v>
      </c>
      <c r="C29" s="177">
        <v>164.13</v>
      </c>
      <c r="D29" s="177" t="s">
        <v>219</v>
      </c>
      <c r="H29" s="51"/>
    </row>
    <row r="30" spans="1:8">
      <c r="A30" s="182"/>
      <c r="B30" s="176" t="s">
        <v>235</v>
      </c>
      <c r="C30" s="177">
        <v>91.42</v>
      </c>
      <c r="D30" s="177"/>
      <c r="H30" s="51"/>
    </row>
    <row r="31" spans="1:8">
      <c r="A31" s="153"/>
      <c r="B31" s="198" t="s">
        <v>9</v>
      </c>
      <c r="C31" s="178">
        <f>SUM(C24:C30)</f>
        <v>1283.9099999999999</v>
      </c>
      <c r="D31" s="177" t="s">
        <v>219</v>
      </c>
      <c r="H31" s="51"/>
    </row>
    <row r="32" spans="1:8">
      <c r="A32" s="153"/>
      <c r="H32" s="51"/>
    </row>
    <row r="33" spans="1:8">
      <c r="A33" s="153"/>
      <c r="H33" s="51"/>
    </row>
    <row r="34" spans="1:8">
      <c r="A34" s="153"/>
      <c r="H34" s="51"/>
    </row>
    <row r="35" spans="1:8">
      <c r="A35" s="153"/>
      <c r="H35" s="51"/>
    </row>
    <row r="36" spans="1:8">
      <c r="A36" s="153"/>
      <c r="H36" s="51"/>
    </row>
    <row r="37" spans="1:8">
      <c r="A37" s="153"/>
      <c r="H37" s="51"/>
    </row>
    <row r="38" spans="1:8">
      <c r="A38" s="153"/>
      <c r="H38" s="51"/>
    </row>
    <row r="39" spans="1:8">
      <c r="A39" s="153"/>
      <c r="H39" s="51"/>
    </row>
    <row r="40" spans="1:8">
      <c r="A40" s="153"/>
      <c r="H40" s="51"/>
    </row>
    <row r="41" spans="1:8" ht="15.75">
      <c r="A41" s="45"/>
      <c r="H41" s="54"/>
    </row>
    <row r="42" spans="1:8" ht="15.75">
      <c r="A42" s="4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54"/>
      <c r="D50" s="154"/>
      <c r="E50" s="154"/>
      <c r="F50" s="47"/>
      <c r="G50" s="55"/>
      <c r="H50" s="48"/>
    </row>
    <row r="51" spans="1:8" ht="15.75">
      <c r="A51" s="81" t="s">
        <v>122</v>
      </c>
      <c r="B51" s="82"/>
      <c r="C51" s="83"/>
      <c r="D51" s="84"/>
      <c r="E51" s="85"/>
      <c r="F51" s="83"/>
      <c r="G51" s="83"/>
      <c r="H51" s="86"/>
    </row>
    <row r="52" spans="1:8" ht="15" customHeight="1">
      <c r="A52" s="227" t="s">
        <v>197</v>
      </c>
      <c r="B52" s="228"/>
      <c r="C52" s="228"/>
      <c r="D52" s="228"/>
      <c r="E52" s="228"/>
      <c r="F52" s="228"/>
      <c r="G52" s="228"/>
      <c r="H52" s="229"/>
    </row>
    <row r="53" spans="1:8" ht="15.75">
      <c r="A53" s="56"/>
      <c r="B53" s="40"/>
      <c r="C53" s="155"/>
      <c r="D53" s="155"/>
      <c r="E53" s="155"/>
      <c r="F53" s="58"/>
      <c r="G53" s="59"/>
      <c r="H53" s="60"/>
    </row>
    <row r="54" spans="1:8">
      <c r="A54" s="34"/>
      <c r="B54" s="36"/>
      <c r="C54" s="156"/>
      <c r="D54" s="38"/>
      <c r="E54" s="39"/>
      <c r="F54" s="156"/>
      <c r="G54" s="156"/>
      <c r="H54" s="156"/>
    </row>
  </sheetData>
  <mergeCells count="11">
    <mergeCell ref="A52:H52"/>
    <mergeCell ref="C9:E9"/>
    <mergeCell ref="C10:D10"/>
    <mergeCell ref="B21:D21"/>
    <mergeCell ref="B22:D22"/>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H54"/>
  <sheetViews>
    <sheetView topLeftCell="A29" zoomScale="90" zoomScaleNormal="90"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2</v>
      </c>
      <c r="B6" s="240" t="s">
        <v>195</v>
      </c>
      <c r="C6" s="240"/>
      <c r="D6" s="240"/>
      <c r="E6" s="240"/>
      <c r="F6" s="240"/>
      <c r="G6" s="240"/>
      <c r="H6" s="241"/>
    </row>
    <row r="7" spans="1:8" ht="64.5" customHeight="1">
      <c r="A7" s="68">
        <v>202</v>
      </c>
      <c r="B7" s="245" t="s">
        <v>73</v>
      </c>
      <c r="C7" s="245"/>
      <c r="D7" s="245"/>
      <c r="E7" s="245"/>
      <c r="F7" s="245"/>
      <c r="G7" s="245"/>
      <c r="H7" s="257"/>
    </row>
    <row r="8" spans="1:8" ht="15.75" customHeight="1">
      <c r="A8" s="69"/>
      <c r="B8" s="244"/>
      <c r="C8" s="245"/>
      <c r="D8" s="245"/>
      <c r="E8" s="245"/>
      <c r="F8" s="245"/>
      <c r="G8" s="70" t="s">
        <v>125</v>
      </c>
      <c r="H8" s="90" t="s">
        <v>219</v>
      </c>
    </row>
    <row r="9" spans="1:8">
      <c r="A9" s="45"/>
      <c r="B9" s="46"/>
      <c r="C9" s="230"/>
      <c r="D9" s="230"/>
      <c r="E9" s="230"/>
      <c r="F9" s="47"/>
      <c r="G9" s="154"/>
      <c r="H9" s="48"/>
    </row>
    <row r="10" spans="1:8" ht="15.75">
      <c r="A10" s="49" t="s">
        <v>113</v>
      </c>
      <c r="B10" s="46"/>
      <c r="C10" s="247"/>
      <c r="D10" s="247"/>
      <c r="E10" s="154"/>
      <c r="F10" s="47"/>
      <c r="G10" s="154"/>
      <c r="H10" s="48"/>
    </row>
    <row r="11" spans="1:8" ht="15.75">
      <c r="A11" s="45"/>
      <c r="B11" s="73" t="s">
        <v>114</v>
      </c>
      <c r="C11" s="73" t="s">
        <v>44</v>
      </c>
      <c r="D11" s="73"/>
      <c r="E11" s="74"/>
      <c r="F11" s="74"/>
      <c r="G11" s="74" t="s">
        <v>9</v>
      </c>
      <c r="H11" s="48"/>
    </row>
    <row r="12" spans="1:8">
      <c r="A12" s="72"/>
      <c r="B12" s="75" t="s">
        <v>204</v>
      </c>
      <c r="C12" s="76"/>
      <c r="D12" s="91"/>
      <c r="E12" s="77"/>
      <c r="F12" s="78"/>
      <c r="G12" s="78">
        <f>G24</f>
        <v>386.43999999999994</v>
      </c>
      <c r="H12" s="48"/>
    </row>
    <row r="13" spans="1:8" ht="15.75">
      <c r="A13" s="45"/>
      <c r="B13" s="87" t="s">
        <v>9</v>
      </c>
      <c r="C13" s="88"/>
      <c r="D13" s="88"/>
      <c r="E13" s="88"/>
      <c r="F13" s="88"/>
      <c r="G13" s="89">
        <f>G12</f>
        <v>386.43999999999994</v>
      </c>
      <c r="H13" s="48"/>
    </row>
    <row r="14" spans="1:8">
      <c r="A14" s="45"/>
      <c r="B14" s="42"/>
      <c r="C14" s="42"/>
      <c r="D14" s="42"/>
      <c r="E14" s="42"/>
      <c r="F14" s="42"/>
      <c r="G14" s="42"/>
      <c r="H14" s="48"/>
    </row>
    <row r="15" spans="1:8" ht="15.75">
      <c r="A15" s="50"/>
      <c r="B15" s="79" t="s">
        <v>117</v>
      </c>
      <c r="C15" s="80">
        <f>'BM04'!D28</f>
        <v>4300</v>
      </c>
      <c r="D15" s="43" t="s">
        <v>255</v>
      </c>
      <c r="E15" s="42"/>
      <c r="F15" s="42"/>
      <c r="G15" s="42"/>
      <c r="H15" s="51"/>
    </row>
    <row r="16" spans="1:8" ht="15.75">
      <c r="A16" s="52"/>
      <c r="B16" s="79" t="s">
        <v>118</v>
      </c>
      <c r="C16" s="80">
        <f>D16+G13</f>
        <v>1067.78</v>
      </c>
      <c r="D16" s="43">
        <v>681.34</v>
      </c>
      <c r="E16" s="42"/>
      <c r="F16" s="42"/>
      <c r="G16" s="42"/>
      <c r="H16" s="51"/>
    </row>
    <row r="17" spans="1:8" ht="15.75">
      <c r="A17" s="52"/>
      <c r="B17" s="79" t="s">
        <v>119</v>
      </c>
      <c r="C17" s="80">
        <f>C15-C16</f>
        <v>3232.2200000000003</v>
      </c>
      <c r="D17" s="42"/>
      <c r="E17" s="42"/>
      <c r="F17" s="42"/>
      <c r="G17" s="42"/>
      <c r="H17" s="51"/>
    </row>
    <row r="18" spans="1:8" ht="15.75">
      <c r="A18" s="153"/>
      <c r="B18" s="79" t="s">
        <v>120</v>
      </c>
      <c r="C18" s="80"/>
      <c r="D18" s="42"/>
      <c r="E18" s="42"/>
      <c r="F18" s="42"/>
      <c r="G18" s="42"/>
      <c r="H18" s="51"/>
    </row>
    <row r="19" spans="1:8" ht="15.75">
      <c r="A19" s="153"/>
      <c r="B19" s="79" t="s">
        <v>121</v>
      </c>
      <c r="C19" s="80">
        <f>G12</f>
        <v>386.43999999999994</v>
      </c>
      <c r="D19" s="42"/>
      <c r="E19" s="42"/>
      <c r="F19" s="42"/>
      <c r="G19" s="42"/>
      <c r="H19" s="51"/>
    </row>
    <row r="20" spans="1:8" ht="15.75">
      <c r="A20" s="153"/>
      <c r="B20" s="165"/>
      <c r="C20" s="166"/>
      <c r="D20" s="42"/>
      <c r="E20" s="42"/>
      <c r="F20" s="42"/>
      <c r="G20" s="42"/>
      <c r="H20" s="51"/>
    </row>
    <row r="21" spans="1:8">
      <c r="A21" s="153"/>
      <c r="B21" s="246" t="s">
        <v>246</v>
      </c>
      <c r="C21" s="246"/>
      <c r="D21" s="246"/>
      <c r="H21" s="51"/>
    </row>
    <row r="22" spans="1:8">
      <c r="A22" s="153"/>
      <c r="B22" s="246" t="s">
        <v>204</v>
      </c>
      <c r="C22" s="246"/>
      <c r="D22" s="246"/>
      <c r="E22" s="188"/>
      <c r="F22" s="188" t="s">
        <v>242</v>
      </c>
      <c r="G22" s="188" t="s">
        <v>243</v>
      </c>
      <c r="H22" s="51"/>
    </row>
    <row r="23" spans="1:8">
      <c r="A23" s="153"/>
      <c r="B23" s="174" t="s">
        <v>222</v>
      </c>
      <c r="C23" s="175" t="s">
        <v>190</v>
      </c>
      <c r="D23" s="174" t="s">
        <v>223</v>
      </c>
      <c r="E23" s="177" t="s">
        <v>258</v>
      </c>
      <c r="F23" s="189">
        <v>681.34</v>
      </c>
      <c r="G23" s="189"/>
      <c r="H23" s="51"/>
    </row>
    <row r="24" spans="1:8">
      <c r="A24" s="153"/>
      <c r="B24" s="176" t="s">
        <v>224</v>
      </c>
      <c r="C24" s="177">
        <v>91.42</v>
      </c>
      <c r="D24" s="198" t="s">
        <v>219</v>
      </c>
      <c r="E24" s="177" t="s">
        <v>247</v>
      </c>
      <c r="F24" s="190">
        <f>C30</f>
        <v>1067.78</v>
      </c>
      <c r="G24" s="190">
        <f>F24-F23</f>
        <v>386.43999999999994</v>
      </c>
      <c r="H24" s="51"/>
    </row>
    <row r="25" spans="1:8">
      <c r="A25" s="153"/>
      <c r="B25" s="176" t="s">
        <v>225</v>
      </c>
      <c r="C25" s="177">
        <v>164.13</v>
      </c>
      <c r="D25" s="198" t="s">
        <v>219</v>
      </c>
      <c r="H25" s="51"/>
    </row>
    <row r="26" spans="1:8">
      <c r="A26" s="153"/>
      <c r="B26" s="176" t="s">
        <v>226</v>
      </c>
      <c r="C26" s="177">
        <v>124.71</v>
      </c>
      <c r="D26" s="198" t="s">
        <v>219</v>
      </c>
      <c r="H26" s="51"/>
    </row>
    <row r="27" spans="1:8">
      <c r="A27" s="153"/>
      <c r="B27" s="176" t="s">
        <v>227</v>
      </c>
      <c r="C27" s="177">
        <v>523.39</v>
      </c>
      <c r="D27" s="198" t="s">
        <v>219</v>
      </c>
      <c r="H27" s="51"/>
    </row>
    <row r="28" spans="1:8">
      <c r="A28" s="153"/>
      <c r="B28" s="176" t="s">
        <v>228</v>
      </c>
      <c r="C28" s="177"/>
      <c r="D28" s="198" t="s">
        <v>219</v>
      </c>
      <c r="H28" s="51"/>
    </row>
    <row r="29" spans="1:8">
      <c r="A29" s="153"/>
      <c r="B29" s="176" t="s">
        <v>229</v>
      </c>
      <c r="C29" s="177">
        <v>164.13</v>
      </c>
      <c r="D29" s="177" t="s">
        <v>219</v>
      </c>
      <c r="F29" s="191"/>
      <c r="H29" s="51"/>
    </row>
    <row r="30" spans="1:8">
      <c r="A30" s="153"/>
      <c r="B30" s="198" t="s">
        <v>9</v>
      </c>
      <c r="C30" s="178">
        <f>SUM(C24:C29)</f>
        <v>1067.78</v>
      </c>
      <c r="D30" s="177" t="s">
        <v>219</v>
      </c>
      <c r="H30" s="51"/>
    </row>
    <row r="31" spans="1:8" ht="15.75">
      <c r="A31" s="153"/>
      <c r="B31" s="165"/>
      <c r="C31" s="166"/>
      <c r="D31" s="42"/>
      <c r="E31" s="42"/>
      <c r="F31" s="42"/>
      <c r="G31" s="42"/>
      <c r="H31" s="51"/>
    </row>
    <row r="32" spans="1:8" ht="15.75">
      <c r="A32" s="153"/>
      <c r="B32" s="165"/>
      <c r="C32" s="166"/>
      <c r="D32" s="42"/>
      <c r="E32" s="42"/>
      <c r="F32" s="42"/>
      <c r="G32" s="42"/>
      <c r="H32" s="51"/>
    </row>
    <row r="33" spans="1:8" ht="15.75">
      <c r="A33" s="153"/>
      <c r="B33" s="165"/>
      <c r="C33" s="166"/>
      <c r="D33" s="42"/>
      <c r="E33" s="42"/>
      <c r="F33" s="42"/>
      <c r="G33" s="42"/>
      <c r="H33" s="51"/>
    </row>
    <row r="34" spans="1:8" ht="15.75">
      <c r="A34" s="153"/>
      <c r="B34" s="165"/>
      <c r="C34" s="166"/>
      <c r="D34" s="42"/>
      <c r="E34" s="42"/>
      <c r="F34" s="42"/>
      <c r="G34" s="42"/>
      <c r="H34" s="51"/>
    </row>
    <row r="35" spans="1:8" ht="15.75">
      <c r="A35" s="153"/>
      <c r="B35" s="165"/>
      <c r="C35" s="166"/>
      <c r="D35" s="42"/>
      <c r="E35" s="42"/>
      <c r="F35" s="42"/>
      <c r="G35" s="42"/>
      <c r="H35" s="51"/>
    </row>
    <row r="36" spans="1:8" ht="15.75">
      <c r="A36" s="153"/>
      <c r="B36" s="165"/>
      <c r="C36" s="166"/>
      <c r="D36" s="42"/>
      <c r="E36" s="42"/>
      <c r="F36" s="42"/>
      <c r="G36" s="42"/>
      <c r="H36" s="51"/>
    </row>
    <row r="37" spans="1:8" ht="15.75">
      <c r="A37" s="153"/>
      <c r="B37" s="165"/>
      <c r="C37" s="166"/>
      <c r="D37" s="42"/>
      <c r="E37" s="42"/>
      <c r="F37" s="42"/>
      <c r="G37" s="42"/>
      <c r="H37" s="51"/>
    </row>
    <row r="38" spans="1:8" ht="15.75">
      <c r="A38" s="153"/>
      <c r="B38" s="165"/>
      <c r="C38" s="166"/>
      <c r="D38" s="42"/>
      <c r="E38" s="42"/>
      <c r="F38" s="42"/>
      <c r="G38" s="42"/>
      <c r="H38" s="51"/>
    </row>
    <row r="39" spans="1:8" ht="15.75">
      <c r="A39" s="153"/>
      <c r="B39" s="165"/>
      <c r="C39" s="166"/>
      <c r="D39" s="42"/>
      <c r="E39" s="42"/>
      <c r="F39" s="42"/>
      <c r="G39" s="42"/>
      <c r="H39" s="51"/>
    </row>
    <row r="40" spans="1:8" ht="15.75">
      <c r="A40" s="153"/>
      <c r="B40" s="165"/>
      <c r="C40" s="166"/>
      <c r="D40" s="42"/>
      <c r="E40" s="42"/>
      <c r="F40" s="42"/>
      <c r="G40" s="42"/>
      <c r="H40" s="51"/>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54"/>
      <c r="D50" s="154"/>
      <c r="E50" s="154"/>
      <c r="F50" s="47"/>
      <c r="G50" s="55"/>
      <c r="H50" s="48"/>
    </row>
    <row r="51" spans="1:8" ht="15.75">
      <c r="A51" s="81" t="s">
        <v>122</v>
      </c>
      <c r="B51" s="82"/>
      <c r="C51" s="83"/>
      <c r="D51" s="84"/>
      <c r="E51" s="85"/>
      <c r="F51" s="83"/>
      <c r="G51" s="83"/>
      <c r="H51" s="86"/>
    </row>
    <row r="52" spans="1:8" ht="15" customHeight="1">
      <c r="A52" s="227" t="s">
        <v>197</v>
      </c>
      <c r="B52" s="228"/>
      <c r="C52" s="228"/>
      <c r="D52" s="228"/>
      <c r="E52" s="228"/>
      <c r="F52" s="228"/>
      <c r="G52" s="228"/>
      <c r="H52" s="229"/>
    </row>
    <row r="53" spans="1:8" ht="15.75">
      <c r="A53" s="56"/>
      <c r="B53" s="40"/>
      <c r="C53" s="155"/>
      <c r="D53" s="155"/>
      <c r="E53" s="155"/>
      <c r="F53" s="58"/>
      <c r="G53" s="59"/>
      <c r="H53" s="60"/>
    </row>
    <row r="54" spans="1:8">
      <c r="A54" s="34"/>
      <c r="B54" s="36"/>
      <c r="C54" s="156"/>
      <c r="D54" s="38"/>
      <c r="E54" s="39"/>
      <c r="F54" s="156"/>
      <c r="G54" s="156"/>
      <c r="H54" s="156"/>
    </row>
  </sheetData>
  <mergeCells count="11">
    <mergeCell ref="C9:E9"/>
    <mergeCell ref="C10:D10"/>
    <mergeCell ref="A52:H52"/>
    <mergeCell ref="A2:H2"/>
    <mergeCell ref="A3:H3"/>
    <mergeCell ref="A4:H4"/>
    <mergeCell ref="B6:H6"/>
    <mergeCell ref="B7:H7"/>
    <mergeCell ref="B8:F8"/>
    <mergeCell ref="B21:D21"/>
    <mergeCell ref="B22:D22"/>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H54"/>
  <sheetViews>
    <sheetView topLeftCell="A10"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2</v>
      </c>
      <c r="B6" s="240" t="s">
        <v>195</v>
      </c>
      <c r="C6" s="240"/>
      <c r="D6" s="240"/>
      <c r="E6" s="240"/>
      <c r="F6" s="240"/>
      <c r="G6" s="240"/>
      <c r="H6" s="241"/>
    </row>
    <row r="7" spans="1:8" ht="40.5" customHeight="1">
      <c r="A7" s="68">
        <v>203</v>
      </c>
      <c r="B7" s="240" t="s">
        <v>206</v>
      </c>
      <c r="C7" s="240"/>
      <c r="D7" s="240"/>
      <c r="E7" s="240"/>
      <c r="F7" s="240"/>
      <c r="G7" s="240"/>
      <c r="H7" s="241"/>
    </row>
    <row r="8" spans="1:8" ht="15.75" customHeight="1">
      <c r="A8" s="69"/>
      <c r="B8" s="244"/>
      <c r="C8" s="245"/>
      <c r="D8" s="245"/>
      <c r="E8" s="245"/>
      <c r="F8" s="245"/>
      <c r="G8" s="70" t="s">
        <v>125</v>
      </c>
      <c r="H8" s="90" t="s">
        <v>5</v>
      </c>
    </row>
    <row r="9" spans="1:8">
      <c r="A9" s="45"/>
      <c r="B9" s="46"/>
      <c r="C9" s="230"/>
      <c r="D9" s="230"/>
      <c r="E9" s="230"/>
      <c r="F9" s="47"/>
      <c r="G9" s="158"/>
      <c r="H9" s="48"/>
    </row>
    <row r="10" spans="1:8" ht="15.75">
      <c r="A10" s="49" t="s">
        <v>113</v>
      </c>
      <c r="B10" s="46"/>
      <c r="C10" s="247"/>
      <c r="D10" s="247"/>
      <c r="E10" s="158"/>
      <c r="F10" s="47"/>
      <c r="G10" s="158"/>
      <c r="H10" s="48"/>
    </row>
    <row r="11" spans="1:8" ht="15.75">
      <c r="A11" s="45"/>
      <c r="B11" s="73" t="s">
        <v>114</v>
      </c>
      <c r="C11" s="73" t="s">
        <v>44</v>
      </c>
      <c r="D11" s="73"/>
      <c r="E11" s="74"/>
      <c r="F11" s="74"/>
      <c r="G11" s="74" t="s">
        <v>9</v>
      </c>
      <c r="H11" s="48"/>
    </row>
    <row r="12" spans="1:8">
      <c r="A12" s="72"/>
      <c r="B12" s="75" t="s">
        <v>205</v>
      </c>
      <c r="C12" s="76"/>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v>235.04999999999995</v>
      </c>
      <c r="D16" s="42"/>
      <c r="E16" s="42"/>
      <c r="F16" s="42"/>
      <c r="G16" s="42"/>
      <c r="H16" s="51"/>
    </row>
    <row r="17" spans="1:8" ht="15.75">
      <c r="A17" s="52"/>
      <c r="B17" s="79" t="s">
        <v>119</v>
      </c>
      <c r="C17" s="80">
        <f>C15-C16</f>
        <v>714.95</v>
      </c>
      <c r="D17" s="42"/>
      <c r="E17" s="42"/>
      <c r="F17" s="42"/>
      <c r="G17" s="42"/>
      <c r="H17" s="51"/>
    </row>
    <row r="18" spans="1:8" ht="15.75">
      <c r="A18" s="157"/>
      <c r="B18" s="79" t="s">
        <v>120</v>
      </c>
      <c r="C18" s="80"/>
      <c r="D18" s="42"/>
      <c r="E18" s="42"/>
      <c r="F18" s="42"/>
      <c r="G18" s="42"/>
      <c r="H18" s="51"/>
    </row>
    <row r="19" spans="1:8" ht="15.75">
      <c r="A19" s="157"/>
      <c r="B19" s="79" t="s">
        <v>121</v>
      </c>
      <c r="C19" s="80">
        <f>G12</f>
        <v>0</v>
      </c>
      <c r="D19" s="42"/>
      <c r="E19" s="42"/>
      <c r="F19" s="42"/>
      <c r="G19" s="42"/>
      <c r="H19" s="51"/>
    </row>
    <row r="20" spans="1:8" ht="15.75">
      <c r="A20" s="157"/>
      <c r="B20" s="165"/>
      <c r="C20" s="166"/>
      <c r="D20" s="42"/>
      <c r="E20" s="42"/>
      <c r="F20" s="42"/>
      <c r="G20" s="42"/>
      <c r="H20" s="51"/>
    </row>
    <row r="21" spans="1:8" ht="15.75">
      <c r="A21" s="157"/>
      <c r="B21" s="165"/>
      <c r="C21" s="166"/>
      <c r="D21" s="42"/>
      <c r="E21" s="42"/>
      <c r="F21" s="42"/>
      <c r="G21" s="42"/>
      <c r="H21" s="51"/>
    </row>
    <row r="22" spans="1:8" ht="15.75">
      <c r="A22" s="157"/>
      <c r="B22" s="165"/>
      <c r="C22" s="166"/>
      <c r="D22" s="42"/>
      <c r="E22" s="42"/>
      <c r="F22" s="42"/>
      <c r="G22" s="42"/>
      <c r="H22" s="51"/>
    </row>
    <row r="23" spans="1:8" ht="15.75">
      <c r="A23" s="157"/>
      <c r="B23" s="165"/>
      <c r="C23" s="166"/>
      <c r="D23" s="42"/>
      <c r="E23" s="42"/>
      <c r="F23" s="42"/>
      <c r="G23" s="42"/>
      <c r="H23" s="51"/>
    </row>
    <row r="24" spans="1:8" ht="15.75">
      <c r="A24" s="157"/>
      <c r="B24" s="165"/>
      <c r="C24" s="166"/>
      <c r="D24" s="42"/>
      <c r="E24" s="42"/>
      <c r="F24" s="42"/>
      <c r="G24" s="42"/>
      <c r="H24" s="51"/>
    </row>
    <row r="25" spans="1:8" ht="15.75">
      <c r="A25" s="157"/>
      <c r="B25" s="165"/>
      <c r="C25" s="166"/>
      <c r="D25" s="42"/>
      <c r="E25" s="42"/>
      <c r="F25" s="42"/>
      <c r="G25" s="42"/>
      <c r="H25" s="51"/>
    </row>
    <row r="26" spans="1:8" ht="15.75">
      <c r="A26" s="157"/>
      <c r="B26" s="165"/>
      <c r="C26" s="166"/>
      <c r="D26" s="42"/>
      <c r="E26" s="42"/>
      <c r="F26" s="42"/>
      <c r="G26" s="42"/>
      <c r="H26" s="51"/>
    </row>
    <row r="27" spans="1:8" ht="15.75">
      <c r="A27" s="157"/>
      <c r="B27" s="165"/>
      <c r="C27" s="166"/>
      <c r="D27" s="42"/>
      <c r="E27" s="42"/>
      <c r="F27" s="42"/>
      <c r="G27" s="42"/>
      <c r="H27" s="51"/>
    </row>
    <row r="28" spans="1:8" ht="15.75">
      <c r="A28" s="157"/>
      <c r="B28" s="165"/>
      <c r="C28" s="166"/>
      <c r="D28" s="42"/>
      <c r="E28" s="42"/>
      <c r="F28" s="42"/>
      <c r="G28" s="42"/>
      <c r="H28" s="51"/>
    </row>
    <row r="29" spans="1:8" ht="15.75">
      <c r="A29" s="157"/>
      <c r="B29" s="165"/>
      <c r="C29" s="166"/>
      <c r="D29" s="42"/>
      <c r="E29" s="42"/>
      <c r="F29" s="42"/>
      <c r="G29" s="42"/>
      <c r="H29" s="51"/>
    </row>
    <row r="30" spans="1:8" ht="15.75">
      <c r="A30" s="157"/>
      <c r="B30" s="165"/>
      <c r="C30" s="166"/>
      <c r="D30" s="42"/>
      <c r="E30" s="42"/>
      <c r="F30" s="42"/>
      <c r="G30" s="42"/>
      <c r="H30" s="51"/>
    </row>
    <row r="31" spans="1:8" ht="15.75">
      <c r="A31" s="157"/>
      <c r="B31" s="165"/>
      <c r="C31" s="166"/>
      <c r="D31" s="42"/>
      <c r="E31" s="42"/>
      <c r="F31" s="42"/>
      <c r="G31" s="42"/>
      <c r="H31" s="51"/>
    </row>
    <row r="32" spans="1:8" ht="15.75">
      <c r="A32" s="157"/>
      <c r="B32" s="165"/>
      <c r="C32" s="166"/>
      <c r="D32" s="42"/>
      <c r="E32" s="42"/>
      <c r="F32" s="42"/>
      <c r="G32" s="43"/>
      <c r="H32" s="51"/>
    </row>
    <row r="33" spans="1:8" ht="15.75">
      <c r="A33" s="157"/>
      <c r="B33" s="165"/>
      <c r="C33" s="166"/>
      <c r="D33" s="42"/>
      <c r="E33" s="42"/>
      <c r="F33" s="42"/>
      <c r="G33" s="42"/>
      <c r="H33" s="51"/>
    </row>
    <row r="34" spans="1:8" ht="15.75">
      <c r="A34" s="157"/>
      <c r="B34" s="165"/>
      <c r="C34" s="166"/>
      <c r="D34" s="42"/>
      <c r="E34" s="42"/>
      <c r="F34" s="42"/>
      <c r="G34" s="42"/>
      <c r="H34" s="51"/>
    </row>
    <row r="35" spans="1:8" ht="15.75">
      <c r="A35" s="157"/>
      <c r="B35" s="165"/>
      <c r="C35" s="166"/>
      <c r="D35" s="42"/>
      <c r="E35" s="42"/>
      <c r="F35" s="42"/>
      <c r="G35" s="42"/>
      <c r="H35" s="51"/>
    </row>
    <row r="36" spans="1:8" ht="15.75">
      <c r="A36" s="157"/>
      <c r="B36" s="165"/>
      <c r="C36" s="166"/>
      <c r="D36" s="42"/>
      <c r="E36" s="42"/>
      <c r="F36" s="42"/>
      <c r="G36" s="42"/>
      <c r="H36" s="51"/>
    </row>
    <row r="37" spans="1:8" ht="15.75">
      <c r="A37" s="157"/>
      <c r="B37" s="165"/>
      <c r="C37" s="166"/>
      <c r="D37" s="42"/>
      <c r="E37" s="42"/>
      <c r="F37" s="42"/>
      <c r="G37" s="42"/>
      <c r="H37" s="51"/>
    </row>
    <row r="38" spans="1:8" ht="15.75">
      <c r="A38" s="157"/>
      <c r="B38" s="165"/>
      <c r="C38" s="166"/>
      <c r="D38" s="42"/>
      <c r="E38" s="42"/>
      <c r="F38" s="42"/>
      <c r="G38" s="42"/>
      <c r="H38" s="51"/>
    </row>
    <row r="39" spans="1:8" ht="15.75">
      <c r="A39" s="157"/>
      <c r="B39" s="165"/>
      <c r="C39" s="166"/>
      <c r="D39" s="42"/>
      <c r="E39" s="42"/>
      <c r="F39" s="42"/>
      <c r="G39" s="42"/>
      <c r="H39" s="51"/>
    </row>
    <row r="40" spans="1:8" ht="15.75">
      <c r="A40" s="157"/>
      <c r="B40" s="165"/>
      <c r="C40" s="166"/>
      <c r="D40" s="42"/>
      <c r="E40" s="42"/>
      <c r="F40" s="42"/>
      <c r="G40" s="42"/>
      <c r="H40" s="51"/>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58"/>
      <c r="D50" s="158"/>
      <c r="E50" s="158"/>
      <c r="F50" s="47"/>
      <c r="G50" s="55"/>
      <c r="H50" s="48"/>
    </row>
    <row r="51" spans="1:8" ht="15.75">
      <c r="A51" s="81" t="s">
        <v>122</v>
      </c>
      <c r="B51" s="82"/>
      <c r="C51" s="83"/>
      <c r="D51" s="84"/>
      <c r="E51" s="85"/>
      <c r="F51" s="83"/>
      <c r="G51" s="83"/>
      <c r="H51" s="86"/>
    </row>
    <row r="52" spans="1:8" ht="15" customHeight="1">
      <c r="A52" s="227" t="s">
        <v>207</v>
      </c>
      <c r="B52" s="228"/>
      <c r="C52" s="228"/>
      <c r="D52" s="228"/>
      <c r="E52" s="228"/>
      <c r="F52" s="228"/>
      <c r="G52" s="228"/>
      <c r="H52" s="229"/>
    </row>
    <row r="53" spans="1:8" ht="15.75">
      <c r="A53" s="56"/>
      <c r="B53" s="40"/>
      <c r="C53" s="159"/>
      <c r="D53" s="159"/>
      <c r="E53" s="159"/>
      <c r="F53" s="58"/>
      <c r="G53" s="59"/>
      <c r="H53" s="60"/>
    </row>
    <row r="54" spans="1:8">
      <c r="A54" s="34"/>
      <c r="B54" s="36"/>
      <c r="C54" s="160"/>
      <c r="D54" s="38"/>
      <c r="E54" s="39"/>
      <c r="F54" s="160"/>
      <c r="G54" s="160"/>
      <c r="H54" s="160"/>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H54"/>
  <sheetViews>
    <sheetView topLeftCell="A24"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2</v>
      </c>
      <c r="B6" s="240" t="s">
        <v>195</v>
      </c>
      <c r="C6" s="240"/>
      <c r="D6" s="240"/>
      <c r="E6" s="240"/>
      <c r="F6" s="240"/>
      <c r="G6" s="240"/>
      <c r="H6" s="241"/>
    </row>
    <row r="7" spans="1:8" ht="54" customHeight="1">
      <c r="A7" s="68">
        <v>204</v>
      </c>
      <c r="B7" s="259" t="s">
        <v>74</v>
      </c>
      <c r="C7" s="259"/>
      <c r="D7" s="259"/>
      <c r="E7" s="259"/>
      <c r="F7" s="259"/>
      <c r="G7" s="259"/>
      <c r="H7" s="260"/>
    </row>
    <row r="8" spans="1:8" ht="15.75" customHeight="1">
      <c r="A8" s="69"/>
      <c r="B8" s="244"/>
      <c r="C8" s="245"/>
      <c r="D8" s="245"/>
      <c r="E8" s="245"/>
      <c r="F8" s="245"/>
      <c r="G8" s="70" t="s">
        <v>125</v>
      </c>
      <c r="H8" s="90" t="s">
        <v>219</v>
      </c>
    </row>
    <row r="9" spans="1:8">
      <c r="A9" s="45"/>
      <c r="B9" s="46"/>
      <c r="C9" s="230"/>
      <c r="D9" s="230"/>
      <c r="E9" s="230"/>
      <c r="F9" s="47"/>
      <c r="G9" s="168"/>
      <c r="H9" s="48"/>
    </row>
    <row r="10" spans="1:8" ht="15.75">
      <c r="A10" s="49" t="s">
        <v>113</v>
      </c>
      <c r="B10" s="46"/>
      <c r="C10" s="247"/>
      <c r="D10" s="247"/>
      <c r="E10" s="168"/>
      <c r="F10" s="47"/>
      <c r="G10" s="168"/>
      <c r="H10" s="48"/>
    </row>
    <row r="11" spans="1:8" ht="15.75">
      <c r="A11" s="45"/>
      <c r="B11" s="73" t="s">
        <v>114</v>
      </c>
      <c r="C11" s="73" t="s">
        <v>44</v>
      </c>
      <c r="D11" s="73"/>
      <c r="E11" s="74"/>
      <c r="F11" s="74"/>
      <c r="G11" s="74" t="s">
        <v>9</v>
      </c>
      <c r="H11" s="48"/>
    </row>
    <row r="12" spans="1:8">
      <c r="A12" s="72"/>
      <c r="B12" s="75" t="s">
        <v>221</v>
      </c>
      <c r="C12" s="76"/>
      <c r="D12" s="91"/>
      <c r="E12" s="77"/>
      <c r="F12" s="78"/>
      <c r="G12" s="78">
        <f>G23</f>
        <v>368.75</v>
      </c>
      <c r="H12" s="48"/>
    </row>
    <row r="13" spans="1:8" ht="15.75">
      <c r="A13" s="45"/>
      <c r="B13" s="87" t="s">
        <v>9</v>
      </c>
      <c r="C13" s="88"/>
      <c r="D13" s="88"/>
      <c r="E13" s="88"/>
      <c r="F13" s="88"/>
      <c r="G13" s="89">
        <f>G12</f>
        <v>368.75</v>
      </c>
      <c r="H13" s="48"/>
    </row>
    <row r="14" spans="1:8">
      <c r="A14" s="45"/>
      <c r="B14" s="42"/>
      <c r="C14" s="42"/>
      <c r="D14" s="42"/>
      <c r="E14" s="42"/>
      <c r="F14" s="42"/>
      <c r="G14" s="42"/>
      <c r="H14" s="48"/>
    </row>
    <row r="15" spans="1:8" ht="15.75">
      <c r="A15" s="50"/>
      <c r="B15" s="79" t="s">
        <v>117</v>
      </c>
      <c r="C15" s="80">
        <v>4150</v>
      </c>
      <c r="D15" s="43" t="s">
        <v>254</v>
      </c>
      <c r="E15" s="42"/>
      <c r="F15" s="42"/>
      <c r="G15" s="42"/>
      <c r="H15" s="51"/>
    </row>
    <row r="16" spans="1:8" ht="15.75">
      <c r="A16" s="52"/>
      <c r="B16" s="79" t="s">
        <v>118</v>
      </c>
      <c r="C16" s="80">
        <f>D16+C19</f>
        <v>903.65</v>
      </c>
      <c r="D16" s="42">
        <v>534.9</v>
      </c>
      <c r="E16" s="42"/>
      <c r="F16" s="42"/>
      <c r="G16" s="42"/>
      <c r="H16" s="51"/>
    </row>
    <row r="17" spans="1:8" ht="15.75">
      <c r="A17" s="52"/>
      <c r="B17" s="79" t="s">
        <v>119</v>
      </c>
      <c r="C17" s="80">
        <f>C15-C16</f>
        <v>3246.35</v>
      </c>
      <c r="D17" s="42"/>
      <c r="E17" s="42"/>
      <c r="F17" s="42"/>
      <c r="G17" s="42"/>
      <c r="H17" s="51"/>
    </row>
    <row r="18" spans="1:8" ht="15.75">
      <c r="A18" s="167"/>
      <c r="B18" s="79" t="s">
        <v>120</v>
      </c>
      <c r="C18" s="80"/>
      <c r="D18" s="42"/>
      <c r="E18" s="42"/>
      <c r="F18" s="42"/>
      <c r="G18" s="42"/>
      <c r="H18" s="51"/>
    </row>
    <row r="19" spans="1:8" ht="15.75">
      <c r="A19" s="167"/>
      <c r="B19" s="79" t="s">
        <v>121</v>
      </c>
      <c r="C19" s="80">
        <f>G12</f>
        <v>368.75</v>
      </c>
      <c r="D19" s="42"/>
      <c r="E19" s="42"/>
      <c r="F19" s="42"/>
      <c r="G19" s="42"/>
      <c r="H19" s="51"/>
    </row>
    <row r="20" spans="1:8">
      <c r="A20" s="167"/>
      <c r="B20" s="246" t="s">
        <v>241</v>
      </c>
      <c r="C20" s="246"/>
      <c r="D20" s="246"/>
      <c r="H20" s="51"/>
    </row>
    <row r="21" spans="1:8">
      <c r="A21" s="167"/>
      <c r="B21" s="246" t="s">
        <v>248</v>
      </c>
      <c r="C21" s="246"/>
      <c r="D21" s="246"/>
      <c r="E21" s="177"/>
      <c r="F21" s="203" t="s">
        <v>242</v>
      </c>
      <c r="G21" s="203" t="s">
        <v>259</v>
      </c>
      <c r="H21" s="51"/>
    </row>
    <row r="22" spans="1:8">
      <c r="A22" s="167"/>
      <c r="B22" s="174" t="s">
        <v>222</v>
      </c>
      <c r="C22" s="175" t="s">
        <v>190</v>
      </c>
      <c r="D22" s="174" t="s">
        <v>223</v>
      </c>
      <c r="E22" s="202" t="s">
        <v>258</v>
      </c>
      <c r="F22" s="177">
        <v>534.9</v>
      </c>
      <c r="G22" s="177"/>
      <c r="H22" s="51"/>
    </row>
    <row r="23" spans="1:8">
      <c r="A23" s="167"/>
      <c r="B23" s="176" t="s">
        <v>224</v>
      </c>
      <c r="C23" s="177">
        <v>91.42</v>
      </c>
      <c r="D23" s="198" t="s">
        <v>219</v>
      </c>
      <c r="E23" s="202" t="s">
        <v>247</v>
      </c>
      <c r="F23" s="192">
        <f>C29</f>
        <v>903.65</v>
      </c>
      <c r="G23" s="192">
        <f>F23-F22</f>
        <v>368.75</v>
      </c>
      <c r="H23" s="51"/>
    </row>
    <row r="24" spans="1:8">
      <c r="A24" s="167"/>
      <c r="B24" s="176" t="s">
        <v>225</v>
      </c>
      <c r="C24" s="177">
        <v>164.13</v>
      </c>
      <c r="D24" s="198" t="s">
        <v>219</v>
      </c>
      <c r="H24" s="51"/>
    </row>
    <row r="25" spans="1:8">
      <c r="A25" s="167"/>
      <c r="B25" s="176" t="s">
        <v>226</v>
      </c>
      <c r="C25" s="177">
        <v>124.71</v>
      </c>
      <c r="D25" s="198" t="s">
        <v>219</v>
      </c>
      <c r="H25" s="51"/>
    </row>
    <row r="26" spans="1:8">
      <c r="A26" s="167"/>
      <c r="B26" s="176" t="s">
        <v>227</v>
      </c>
      <c r="C26" s="177">
        <v>523.39</v>
      </c>
      <c r="D26" s="198" t="s">
        <v>219</v>
      </c>
      <c r="H26" s="51"/>
    </row>
    <row r="27" spans="1:8">
      <c r="A27" s="167"/>
      <c r="B27" s="176" t="s">
        <v>228</v>
      </c>
      <c r="C27" s="177"/>
      <c r="D27" s="198" t="s">
        <v>219</v>
      </c>
      <c r="H27" s="51"/>
    </row>
    <row r="28" spans="1:8">
      <c r="A28" s="167"/>
      <c r="B28" s="176" t="s">
        <v>229</v>
      </c>
      <c r="C28" s="177"/>
      <c r="D28" s="177" t="s">
        <v>219</v>
      </c>
      <c r="F28" s="191"/>
      <c r="H28" s="51"/>
    </row>
    <row r="29" spans="1:8">
      <c r="A29" s="167"/>
      <c r="B29" s="198" t="s">
        <v>9</v>
      </c>
      <c r="C29" s="178">
        <f>SUM(C23:C28)</f>
        <v>903.65</v>
      </c>
      <c r="D29" s="177" t="s">
        <v>219</v>
      </c>
      <c r="H29" s="51"/>
    </row>
    <row r="30" spans="1:8" ht="15.75">
      <c r="A30" s="167"/>
      <c r="B30" s="165"/>
      <c r="C30" s="166"/>
      <c r="D30" s="42"/>
      <c r="E30" s="42"/>
      <c r="F30" s="42"/>
      <c r="G30" s="42"/>
      <c r="H30" s="51"/>
    </row>
    <row r="31" spans="1:8" ht="15.75">
      <c r="A31" s="167"/>
      <c r="B31" s="165"/>
      <c r="C31" s="166"/>
      <c r="D31" s="42"/>
      <c r="E31" s="42"/>
      <c r="F31" s="42"/>
      <c r="G31" s="42"/>
      <c r="H31" s="51"/>
    </row>
    <row r="32" spans="1:8" ht="15.75">
      <c r="A32" s="167"/>
      <c r="B32" s="165"/>
      <c r="C32" s="166"/>
      <c r="D32" s="42"/>
      <c r="E32" s="42"/>
      <c r="F32" s="42"/>
      <c r="G32" s="43"/>
      <c r="H32" s="51"/>
    </row>
    <row r="33" spans="1:8" ht="15.75">
      <c r="A33" s="167"/>
      <c r="B33" s="165"/>
      <c r="C33" s="166"/>
      <c r="D33" s="42"/>
      <c r="E33" s="42"/>
      <c r="F33" s="42"/>
      <c r="G33" s="42"/>
      <c r="H33" s="51"/>
    </row>
    <row r="34" spans="1:8" ht="15.75">
      <c r="A34" s="167"/>
      <c r="B34" s="165"/>
      <c r="C34" s="166"/>
      <c r="D34" s="42"/>
      <c r="E34" s="42"/>
      <c r="F34" s="42"/>
      <c r="G34" s="42"/>
      <c r="H34" s="51"/>
    </row>
    <row r="35" spans="1:8" ht="15.75">
      <c r="A35" s="167"/>
      <c r="B35" s="165"/>
      <c r="C35" s="166"/>
      <c r="D35" s="42"/>
      <c r="E35" s="42"/>
      <c r="F35" s="42"/>
      <c r="G35" s="42"/>
      <c r="H35" s="51"/>
    </row>
    <row r="36" spans="1:8" ht="15.75">
      <c r="A36" s="167"/>
      <c r="B36" s="165"/>
      <c r="C36" s="166"/>
      <c r="D36" s="42"/>
      <c r="E36" s="42"/>
      <c r="F36" s="42"/>
      <c r="G36" s="42"/>
      <c r="H36" s="51"/>
    </row>
    <row r="37" spans="1:8" ht="15.75">
      <c r="A37" s="167"/>
      <c r="B37" s="165"/>
      <c r="C37" s="166"/>
      <c r="D37" s="42"/>
      <c r="E37" s="42"/>
      <c r="F37" s="42"/>
      <c r="G37" s="42"/>
      <c r="H37" s="51"/>
    </row>
    <row r="38" spans="1:8" ht="15.75">
      <c r="A38" s="167"/>
      <c r="B38" s="165"/>
      <c r="C38" s="166"/>
      <c r="D38" s="42"/>
      <c r="E38" s="42"/>
      <c r="F38" s="42"/>
      <c r="G38" s="42"/>
      <c r="H38" s="51"/>
    </row>
    <row r="39" spans="1:8" ht="15.75">
      <c r="A39" s="167"/>
      <c r="B39" s="165"/>
      <c r="C39" s="166"/>
      <c r="D39" s="42"/>
      <c r="E39" s="42"/>
      <c r="F39" s="42"/>
      <c r="G39" s="42"/>
      <c r="H39" s="51"/>
    </row>
    <row r="40" spans="1:8" ht="15.75">
      <c r="A40" s="167"/>
      <c r="B40" s="165"/>
      <c r="C40" s="166"/>
      <c r="D40" s="42"/>
      <c r="E40" s="42"/>
      <c r="F40" s="42"/>
      <c r="G40" s="42"/>
      <c r="H40" s="51"/>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68"/>
      <c r="D50" s="168"/>
      <c r="E50" s="168"/>
      <c r="F50" s="47"/>
      <c r="G50" s="55"/>
      <c r="H50" s="48"/>
    </row>
    <row r="51" spans="1:8" ht="15.75">
      <c r="A51" s="81" t="s">
        <v>122</v>
      </c>
      <c r="B51" s="82"/>
      <c r="C51" s="83"/>
      <c r="D51" s="84"/>
      <c r="E51" s="85"/>
      <c r="F51" s="83"/>
      <c r="G51" s="83"/>
      <c r="H51" s="86"/>
    </row>
    <row r="52" spans="1:8" ht="15" customHeight="1">
      <c r="A52" s="227" t="s">
        <v>207</v>
      </c>
      <c r="B52" s="228"/>
      <c r="C52" s="228"/>
      <c r="D52" s="228"/>
      <c r="E52" s="228"/>
      <c r="F52" s="228"/>
      <c r="G52" s="228"/>
      <c r="H52" s="229"/>
    </row>
    <row r="53" spans="1:8" ht="15.75">
      <c r="A53" s="56"/>
      <c r="B53" s="40"/>
      <c r="C53" s="169"/>
      <c r="D53" s="169"/>
      <c r="E53" s="169"/>
      <c r="F53" s="58"/>
      <c r="G53" s="59"/>
      <c r="H53" s="60"/>
    </row>
    <row r="54" spans="1:8">
      <c r="A54" s="34"/>
      <c r="B54" s="36"/>
      <c r="C54" s="170"/>
      <c r="D54" s="38"/>
      <c r="E54" s="39"/>
      <c r="F54" s="170"/>
      <c r="G54" s="170"/>
      <c r="H54" s="170"/>
    </row>
  </sheetData>
  <mergeCells count="11">
    <mergeCell ref="C9:E9"/>
    <mergeCell ref="C10:D10"/>
    <mergeCell ref="A52:H52"/>
    <mergeCell ref="A2:H2"/>
    <mergeCell ref="A3:H3"/>
    <mergeCell ref="A4:H4"/>
    <mergeCell ref="B6:H6"/>
    <mergeCell ref="B7:H7"/>
    <mergeCell ref="B8:F8"/>
    <mergeCell ref="B20:D20"/>
    <mergeCell ref="B21:D21"/>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4"/>
  <sheetViews>
    <sheetView topLeftCell="A25" zoomScale="90" zoomScaleNormal="90" workbookViewId="0">
      <selection activeCell="N38" sqref="N3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31" t="s">
        <v>238</v>
      </c>
      <c r="B2" s="232"/>
      <c r="C2" s="232"/>
      <c r="D2" s="232"/>
      <c r="E2" s="232"/>
      <c r="F2" s="232"/>
      <c r="G2" s="232"/>
      <c r="H2" s="233"/>
    </row>
    <row r="3" spans="1:8">
      <c r="A3" s="234" t="s">
        <v>123</v>
      </c>
      <c r="B3" s="235"/>
      <c r="C3" s="235"/>
      <c r="D3" s="235"/>
      <c r="E3" s="235"/>
      <c r="F3" s="235"/>
      <c r="G3" s="235"/>
      <c r="H3" s="236"/>
    </row>
    <row r="4" spans="1:8">
      <c r="A4" s="237" t="s">
        <v>252</v>
      </c>
      <c r="B4" s="238"/>
      <c r="C4" s="238"/>
      <c r="D4" s="238"/>
      <c r="E4" s="238"/>
      <c r="F4" s="238"/>
      <c r="G4" s="238"/>
      <c r="H4" s="239"/>
    </row>
    <row r="5" spans="1:8">
      <c r="A5" s="41"/>
      <c r="B5" s="42"/>
      <c r="C5" s="43"/>
      <c r="D5" s="43"/>
      <c r="E5" s="33"/>
      <c r="F5" s="43"/>
      <c r="G5" s="43"/>
      <c r="H5" s="44"/>
    </row>
    <row r="6" spans="1:8">
      <c r="A6" s="67">
        <v>2</v>
      </c>
      <c r="B6" s="240" t="s">
        <v>195</v>
      </c>
      <c r="C6" s="240"/>
      <c r="D6" s="240"/>
      <c r="E6" s="240"/>
      <c r="F6" s="240"/>
      <c r="G6" s="240"/>
      <c r="H6" s="241"/>
    </row>
    <row r="7" spans="1:8" ht="64.5" customHeight="1">
      <c r="A7" s="68">
        <v>205</v>
      </c>
      <c r="B7" s="259" t="s">
        <v>75</v>
      </c>
      <c r="C7" s="259"/>
      <c r="D7" s="259"/>
      <c r="E7" s="259"/>
      <c r="F7" s="259"/>
      <c r="G7" s="259"/>
      <c r="H7" s="260"/>
    </row>
    <row r="8" spans="1:8" ht="15.75" customHeight="1">
      <c r="A8" s="69"/>
      <c r="B8" s="244"/>
      <c r="C8" s="245"/>
      <c r="D8" s="245"/>
      <c r="E8" s="245"/>
      <c r="F8" s="245"/>
      <c r="G8" s="70" t="s">
        <v>125</v>
      </c>
      <c r="H8" s="90" t="s">
        <v>219</v>
      </c>
    </row>
    <row r="9" spans="1:8">
      <c r="A9" s="45"/>
      <c r="B9" s="46"/>
      <c r="C9" s="230"/>
      <c r="D9" s="230"/>
      <c r="E9" s="230"/>
      <c r="F9" s="47"/>
      <c r="G9" s="168"/>
      <c r="H9" s="48"/>
    </row>
    <row r="10" spans="1:8" ht="15.75">
      <c r="A10" s="49" t="s">
        <v>113</v>
      </c>
      <c r="B10" s="46"/>
      <c r="C10" s="247"/>
      <c r="D10" s="247"/>
      <c r="E10" s="168"/>
      <c r="F10" s="47"/>
      <c r="G10" s="168"/>
      <c r="H10" s="48"/>
    </row>
    <row r="11" spans="1:8" ht="15.75">
      <c r="A11" s="45"/>
      <c r="B11" s="73" t="s">
        <v>114</v>
      </c>
      <c r="C11" s="73" t="s">
        <v>44</v>
      </c>
      <c r="D11" s="73"/>
      <c r="E11" s="74"/>
      <c r="F11" s="74"/>
      <c r="G11" s="74" t="s">
        <v>9</v>
      </c>
      <c r="H11" s="48"/>
    </row>
    <row r="12" spans="1:8">
      <c r="A12" s="72"/>
      <c r="B12" s="75" t="s">
        <v>220</v>
      </c>
      <c r="C12" s="76"/>
      <c r="D12" s="91"/>
      <c r="E12" s="77"/>
      <c r="F12" s="78"/>
      <c r="G12" s="78">
        <f>G24</f>
        <v>368.75</v>
      </c>
      <c r="H12" s="48"/>
    </row>
    <row r="13" spans="1:8" ht="15.75">
      <c r="A13" s="45"/>
      <c r="B13" s="87" t="s">
        <v>9</v>
      </c>
      <c r="C13" s="88"/>
      <c r="D13" s="88"/>
      <c r="E13" s="88"/>
      <c r="F13" s="88"/>
      <c r="G13" s="89">
        <f>G12</f>
        <v>368.75</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744.75</v>
      </c>
      <c r="D16" s="42"/>
      <c r="E16" s="42"/>
      <c r="F16" s="42"/>
      <c r="G16" s="42"/>
      <c r="H16" s="51"/>
    </row>
    <row r="17" spans="1:8" ht="15.75">
      <c r="A17" s="52"/>
      <c r="B17" s="79" t="s">
        <v>119</v>
      </c>
      <c r="C17" s="80">
        <f>C15-C16</f>
        <v>3405.25</v>
      </c>
      <c r="D17" s="42"/>
      <c r="E17" s="42"/>
      <c r="F17" s="42"/>
      <c r="G17" s="42"/>
      <c r="H17" s="51"/>
    </row>
    <row r="18" spans="1:8" ht="15.75">
      <c r="A18" s="167"/>
      <c r="B18" s="79" t="s">
        <v>120</v>
      </c>
      <c r="C18" s="80"/>
      <c r="D18" s="42"/>
      <c r="E18" s="42"/>
      <c r="F18" s="42"/>
      <c r="G18" s="42"/>
      <c r="H18" s="51"/>
    </row>
    <row r="19" spans="1:8" ht="15.75">
      <c r="A19" s="167"/>
      <c r="B19" s="79" t="s">
        <v>121</v>
      </c>
      <c r="C19" s="80">
        <f>G12</f>
        <v>368.75</v>
      </c>
      <c r="D19" s="42"/>
      <c r="E19" s="42"/>
      <c r="F19" s="42"/>
      <c r="G19" s="42"/>
      <c r="H19" s="51"/>
    </row>
    <row r="20" spans="1:8" ht="15.75">
      <c r="A20" s="167"/>
      <c r="B20" s="165"/>
      <c r="C20" s="166"/>
      <c r="D20" s="42"/>
      <c r="E20" s="42"/>
      <c r="F20" s="42"/>
      <c r="G20" s="42"/>
      <c r="H20" s="51"/>
    </row>
    <row r="21" spans="1:8">
      <c r="A21" s="167"/>
      <c r="B21" s="246" t="s">
        <v>241</v>
      </c>
      <c r="C21" s="246"/>
      <c r="D21" s="246"/>
      <c r="H21" s="51"/>
    </row>
    <row r="22" spans="1:8">
      <c r="A22" s="167"/>
      <c r="B22" s="246" t="s">
        <v>249</v>
      </c>
      <c r="C22" s="246"/>
      <c r="D22" s="246"/>
      <c r="E22" s="177"/>
      <c r="F22" s="177" t="s">
        <v>242</v>
      </c>
      <c r="G22" s="177" t="s">
        <v>243</v>
      </c>
      <c r="H22" s="51"/>
    </row>
    <row r="23" spans="1:8">
      <c r="A23" s="167"/>
      <c r="B23" s="174" t="s">
        <v>222</v>
      </c>
      <c r="C23" s="175" t="s">
        <v>190</v>
      </c>
      <c r="D23" s="174" t="s">
        <v>223</v>
      </c>
      <c r="E23" s="202" t="s">
        <v>258</v>
      </c>
      <c r="F23" s="177">
        <v>534.9</v>
      </c>
      <c r="G23" s="177"/>
      <c r="H23" s="51"/>
    </row>
    <row r="24" spans="1:8">
      <c r="A24" s="167"/>
      <c r="B24" s="176" t="s">
        <v>224</v>
      </c>
      <c r="C24" s="177">
        <v>91.42</v>
      </c>
      <c r="D24" s="198" t="s">
        <v>219</v>
      </c>
      <c r="E24" s="202" t="s">
        <v>247</v>
      </c>
      <c r="F24" s="192">
        <f>C30</f>
        <v>903.65</v>
      </c>
      <c r="G24" s="192">
        <f>F24-F23</f>
        <v>368.75</v>
      </c>
      <c r="H24" s="51"/>
    </row>
    <row r="25" spans="1:8">
      <c r="A25" s="167"/>
      <c r="B25" s="176" t="s">
        <v>225</v>
      </c>
      <c r="C25" s="177">
        <v>164.13</v>
      </c>
      <c r="D25" s="198" t="s">
        <v>219</v>
      </c>
      <c r="H25" s="51"/>
    </row>
    <row r="26" spans="1:8">
      <c r="A26" s="167"/>
      <c r="B26" s="176" t="s">
        <v>226</v>
      </c>
      <c r="C26" s="177">
        <v>124.71</v>
      </c>
      <c r="D26" s="198" t="s">
        <v>219</v>
      </c>
      <c r="H26" s="51"/>
    </row>
    <row r="27" spans="1:8">
      <c r="A27" s="167"/>
      <c r="B27" s="176" t="s">
        <v>227</v>
      </c>
      <c r="C27" s="177">
        <v>523.39</v>
      </c>
      <c r="D27" s="198" t="s">
        <v>219</v>
      </c>
      <c r="H27" s="51"/>
    </row>
    <row r="28" spans="1:8">
      <c r="A28" s="167"/>
      <c r="B28" s="176" t="s">
        <v>228</v>
      </c>
      <c r="C28" s="177"/>
      <c r="D28" s="198" t="s">
        <v>219</v>
      </c>
      <c r="H28" s="51"/>
    </row>
    <row r="29" spans="1:8">
      <c r="A29" s="167"/>
      <c r="B29" s="176" t="s">
        <v>229</v>
      </c>
      <c r="C29" s="177"/>
      <c r="D29" s="177" t="s">
        <v>219</v>
      </c>
      <c r="F29" s="191"/>
      <c r="H29" s="51"/>
    </row>
    <row r="30" spans="1:8">
      <c r="A30" s="167"/>
      <c r="B30" s="198" t="s">
        <v>9</v>
      </c>
      <c r="C30" s="178">
        <f>SUM(C24:C29)</f>
        <v>903.65</v>
      </c>
      <c r="D30" s="177" t="s">
        <v>219</v>
      </c>
      <c r="H30" s="51"/>
    </row>
    <row r="31" spans="1:8" ht="15.75">
      <c r="A31" s="167"/>
      <c r="B31" s="165"/>
      <c r="C31" s="166"/>
      <c r="D31" s="42"/>
      <c r="E31" s="42"/>
      <c r="F31" s="42"/>
      <c r="G31" s="42"/>
      <c r="H31" s="51"/>
    </row>
    <row r="32" spans="1:8" ht="15.75">
      <c r="A32" s="167"/>
      <c r="B32" s="165"/>
      <c r="C32" s="166"/>
      <c r="D32" s="42"/>
      <c r="E32" s="42"/>
      <c r="F32" s="42"/>
      <c r="G32" s="43"/>
      <c r="H32" s="51"/>
    </row>
    <row r="33" spans="1:8" ht="15.75">
      <c r="A33" s="167"/>
      <c r="B33" s="165"/>
      <c r="C33" s="166"/>
      <c r="D33" s="42"/>
      <c r="E33" s="42"/>
      <c r="F33" s="42"/>
      <c r="G33" s="42"/>
      <c r="H33" s="51"/>
    </row>
    <row r="34" spans="1:8" ht="15.75">
      <c r="A34" s="167"/>
      <c r="B34" s="165"/>
      <c r="C34" s="166"/>
      <c r="D34" s="42"/>
      <c r="E34" s="42"/>
      <c r="F34" s="42"/>
      <c r="G34" s="42"/>
      <c r="H34" s="51"/>
    </row>
    <row r="35" spans="1:8" ht="15.75">
      <c r="A35" s="167"/>
      <c r="B35" s="165"/>
      <c r="C35" s="166"/>
      <c r="D35" s="42"/>
      <c r="E35" s="42"/>
      <c r="F35" s="42"/>
      <c r="G35" s="42"/>
      <c r="H35" s="51"/>
    </row>
    <row r="36" spans="1:8" ht="15.75">
      <c r="A36" s="167"/>
      <c r="B36" s="165"/>
      <c r="C36" s="166"/>
      <c r="D36" s="42"/>
      <c r="E36" s="42"/>
      <c r="F36" s="42"/>
      <c r="G36" s="42"/>
      <c r="H36" s="51"/>
    </row>
    <row r="37" spans="1:8" ht="15.75">
      <c r="A37" s="167"/>
      <c r="B37" s="165"/>
      <c r="C37" s="166"/>
      <c r="D37" s="42"/>
      <c r="E37" s="42"/>
      <c r="F37" s="42"/>
      <c r="G37" s="42"/>
      <c r="H37" s="51"/>
    </row>
    <row r="38" spans="1:8" ht="15.75">
      <c r="A38" s="167"/>
      <c r="B38" s="165"/>
      <c r="C38" s="166"/>
      <c r="D38" s="42"/>
      <c r="E38" s="42"/>
      <c r="F38" s="42"/>
      <c r="G38" s="42"/>
      <c r="H38" s="51"/>
    </row>
    <row r="39" spans="1:8" ht="15.75">
      <c r="A39" s="167"/>
      <c r="B39" s="165"/>
      <c r="C39" s="166"/>
      <c r="D39" s="42"/>
      <c r="E39" s="42"/>
      <c r="F39" s="42"/>
      <c r="G39" s="42"/>
      <c r="H39" s="51"/>
    </row>
    <row r="40" spans="1:8" ht="15.75">
      <c r="A40" s="167"/>
      <c r="B40" s="165"/>
      <c r="C40" s="166"/>
      <c r="D40" s="42"/>
      <c r="E40" s="42"/>
      <c r="F40" s="42"/>
      <c r="G40" s="42"/>
      <c r="H40" s="51"/>
    </row>
    <row r="41" spans="1:8" ht="15.75">
      <c r="A41" s="45"/>
      <c r="B41" s="128"/>
      <c r="C41" s="128"/>
      <c r="D41" s="128"/>
      <c r="E41" s="42"/>
      <c r="F41" s="42"/>
      <c r="G41" s="35"/>
      <c r="H41" s="54"/>
    </row>
    <row r="42" spans="1:8" ht="15.75">
      <c r="A42" s="45"/>
      <c r="B42" s="128"/>
      <c r="C42" s="128"/>
      <c r="D42" s="128"/>
      <c r="E42" s="42"/>
      <c r="F42" s="42"/>
      <c r="G42" s="35"/>
      <c r="H42" s="54"/>
    </row>
    <row r="43" spans="1:8" ht="15.75">
      <c r="A43" s="45"/>
      <c r="D43" s="128"/>
      <c r="E43" s="42"/>
      <c r="F43" s="42"/>
      <c r="G43" s="35"/>
      <c r="H43" s="54"/>
    </row>
    <row r="44" spans="1:8" ht="15.75">
      <c r="A44" s="45"/>
      <c r="B44" s="128"/>
      <c r="C44" s="128"/>
      <c r="D44" s="128"/>
      <c r="E44" s="42"/>
      <c r="F44" s="42"/>
      <c r="G44" s="35"/>
      <c r="H44" s="54"/>
    </row>
    <row r="45" spans="1:8" ht="15.75">
      <c r="A45" s="45"/>
      <c r="B45" s="128"/>
      <c r="C45" s="128"/>
      <c r="D45" s="128"/>
      <c r="E45" s="42"/>
      <c r="F45" s="42"/>
      <c r="G45" s="35"/>
      <c r="H45" s="54"/>
    </row>
    <row r="46" spans="1:8" ht="15.75">
      <c r="A46" s="45"/>
      <c r="B46" s="128"/>
      <c r="C46" s="128"/>
      <c r="D46" s="128"/>
      <c r="E46" s="42"/>
      <c r="F46" s="42"/>
      <c r="G46" s="35"/>
      <c r="H46" s="54"/>
    </row>
    <row r="47" spans="1:8" ht="15.75">
      <c r="A47" s="45"/>
      <c r="B47" s="128"/>
      <c r="C47" s="128"/>
      <c r="D47" s="128"/>
      <c r="E47" s="42"/>
      <c r="F47" s="42"/>
      <c r="G47" s="35"/>
      <c r="H47" s="54"/>
    </row>
    <row r="48" spans="1:8" ht="15.75">
      <c r="A48" s="45"/>
      <c r="B48" s="128"/>
      <c r="C48" s="128"/>
      <c r="D48" s="128"/>
      <c r="E48" s="42"/>
      <c r="F48" s="42"/>
      <c r="G48" s="35"/>
      <c r="H48" s="54"/>
    </row>
    <row r="49" spans="1:8" ht="15.75">
      <c r="A49" s="45"/>
      <c r="B49" s="128"/>
      <c r="C49" s="128"/>
      <c r="D49" s="128"/>
      <c r="E49" s="42"/>
      <c r="F49" s="42"/>
      <c r="G49" s="35"/>
      <c r="H49" s="54"/>
    </row>
    <row r="50" spans="1:8" ht="15.75">
      <c r="A50" s="45"/>
      <c r="B50" s="46"/>
      <c r="C50" s="168"/>
      <c r="D50" s="168"/>
      <c r="E50" s="168"/>
      <c r="F50" s="47"/>
      <c r="G50" s="55"/>
      <c r="H50" s="48"/>
    </row>
    <row r="51" spans="1:8" ht="15.75">
      <c r="A51" s="81" t="s">
        <v>122</v>
      </c>
      <c r="B51" s="82"/>
      <c r="C51" s="83"/>
      <c r="D51" s="84"/>
      <c r="E51" s="85"/>
      <c r="F51" s="83"/>
      <c r="G51" s="83"/>
      <c r="H51" s="86"/>
    </row>
    <row r="52" spans="1:8" ht="15" customHeight="1">
      <c r="A52" s="227" t="s">
        <v>207</v>
      </c>
      <c r="B52" s="228"/>
      <c r="C52" s="228"/>
      <c r="D52" s="228"/>
      <c r="E52" s="228"/>
      <c r="F52" s="228"/>
      <c r="G52" s="228"/>
      <c r="H52" s="229"/>
    </row>
    <row r="53" spans="1:8" ht="15.75">
      <c r="A53" s="56"/>
      <c r="B53" s="40"/>
      <c r="C53" s="169"/>
      <c r="D53" s="169"/>
      <c r="E53" s="169"/>
      <c r="F53" s="58"/>
      <c r="G53" s="59"/>
      <c r="H53" s="60"/>
    </row>
    <row r="54" spans="1:8">
      <c r="A54" s="34"/>
      <c r="B54" s="36"/>
      <c r="C54" s="170"/>
      <c r="D54" s="38"/>
      <c r="E54" s="39"/>
      <c r="F54" s="170"/>
      <c r="G54" s="170"/>
      <c r="H54" s="170"/>
    </row>
  </sheetData>
  <mergeCells count="11">
    <mergeCell ref="C9:E9"/>
    <mergeCell ref="C10:D10"/>
    <mergeCell ref="A52:H52"/>
    <mergeCell ref="A2:H2"/>
    <mergeCell ref="A3:H3"/>
    <mergeCell ref="A4:H4"/>
    <mergeCell ref="B6:H6"/>
    <mergeCell ref="B7:H7"/>
    <mergeCell ref="B8:F8"/>
    <mergeCell ref="B21:D21"/>
    <mergeCell ref="B22:D22"/>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8.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267" t="s">
        <v>49</v>
      </c>
      <c r="C1" s="267"/>
      <c r="D1" s="267"/>
      <c r="E1" s="267"/>
    </row>
    <row r="2" spans="1:5" s="29" customFormat="1" ht="17.45" customHeight="1">
      <c r="A2" s="28"/>
      <c r="B2" s="271" t="s">
        <v>6</v>
      </c>
      <c r="C2" s="271"/>
      <c r="D2" s="271"/>
      <c r="E2" s="271"/>
    </row>
    <row r="3" spans="1:5" s="29" customFormat="1" ht="17.45" customHeight="1">
      <c r="A3" s="28"/>
      <c r="B3" s="267" t="s">
        <v>7</v>
      </c>
      <c r="C3" s="267"/>
      <c r="D3" s="267"/>
      <c r="E3" s="267"/>
    </row>
    <row r="4" spans="1:5" s="6" customFormat="1" ht="17.45" customHeight="1">
      <c r="A4" s="24"/>
      <c r="B4" s="268" t="s">
        <v>0</v>
      </c>
      <c r="C4" s="268"/>
      <c r="D4" s="268"/>
      <c r="E4" s="268"/>
    </row>
    <row r="5" spans="1:5" s="6" customFormat="1">
      <c r="A5" s="24"/>
      <c r="B5" s="3"/>
      <c r="C5" s="4"/>
      <c r="D5" s="5"/>
      <c r="E5" s="5"/>
    </row>
    <row r="6" spans="1:5" s="6" customFormat="1" ht="35.450000000000003" customHeight="1">
      <c r="A6" s="25" t="s">
        <v>1</v>
      </c>
      <c r="B6" s="270" t="e">
        <f>#REF!</f>
        <v>#REF!</v>
      </c>
      <c r="C6" s="270"/>
      <c r="D6" s="270"/>
      <c r="E6" s="270"/>
    </row>
    <row r="7" spans="1:5" s="6" customFormat="1" ht="27.6" customHeight="1">
      <c r="A7" s="24" t="s">
        <v>2</v>
      </c>
      <c r="B7" s="270" t="e">
        <f>#REF!</f>
        <v>#REF!</v>
      </c>
      <c r="C7" s="270"/>
      <c r="D7" s="269" t="s">
        <v>48</v>
      </c>
      <c r="E7" s="269"/>
    </row>
    <row r="8" spans="1:5" s="6" customFormat="1">
      <c r="A8" s="24"/>
      <c r="B8" s="3"/>
      <c r="C8" s="4"/>
      <c r="D8" s="5"/>
      <c r="E8" s="5"/>
    </row>
    <row r="9" spans="1:5" s="6" customFormat="1" ht="12.75" customHeight="1">
      <c r="A9" s="276" t="s">
        <v>54</v>
      </c>
      <c r="B9" s="276"/>
      <c r="C9" s="276"/>
      <c r="D9" s="276"/>
      <c r="E9" s="276"/>
    </row>
    <row r="10" spans="1:5" s="6" customFormat="1" ht="13.5" customHeight="1">
      <c r="A10" s="276"/>
      <c r="B10" s="276"/>
      <c r="C10" s="276"/>
      <c r="D10" s="276"/>
      <c r="E10" s="276"/>
    </row>
    <row r="11" spans="1:5">
      <c r="A11" s="22"/>
      <c r="B11" s="21"/>
      <c r="C11" s="22"/>
      <c r="D11" s="21"/>
      <c r="E11" s="21"/>
    </row>
    <row r="12" spans="1:5">
      <c r="A12" s="17" t="s">
        <v>12</v>
      </c>
      <c r="B12" s="275" t="s">
        <v>13</v>
      </c>
      <c r="C12" s="275"/>
      <c r="D12" s="275"/>
      <c r="E12" s="18">
        <f>SUM(E13:E16)</f>
        <v>3.4000000000000002E-2</v>
      </c>
    </row>
    <row r="13" spans="1:5">
      <c r="A13" s="19" t="s">
        <v>14</v>
      </c>
      <c r="B13" s="274" t="s">
        <v>15</v>
      </c>
      <c r="C13" s="274"/>
      <c r="D13" s="274"/>
      <c r="E13" s="20">
        <v>1.4999999999999999E-2</v>
      </c>
    </row>
    <row r="14" spans="1:5">
      <c r="A14" s="19" t="s">
        <v>16</v>
      </c>
      <c r="B14" s="274" t="s">
        <v>46</v>
      </c>
      <c r="C14" s="274"/>
      <c r="D14" s="274"/>
      <c r="E14" s="20">
        <v>7.0000000000000001E-3</v>
      </c>
    </row>
    <row r="15" spans="1:5">
      <c r="A15" s="19" t="s">
        <v>17</v>
      </c>
      <c r="B15" s="274" t="s">
        <v>18</v>
      </c>
      <c r="C15" s="274"/>
      <c r="D15" s="274"/>
      <c r="E15" s="20">
        <v>8.5000000000000006E-3</v>
      </c>
    </row>
    <row r="16" spans="1:5" ht="16.5" customHeight="1">
      <c r="A16" s="19" t="s">
        <v>19</v>
      </c>
      <c r="B16" s="274" t="s">
        <v>47</v>
      </c>
      <c r="C16" s="274"/>
      <c r="D16" s="274"/>
      <c r="E16" s="20">
        <v>3.5000000000000001E-3</v>
      </c>
    </row>
    <row r="17" spans="1:5">
      <c r="A17" s="19"/>
      <c r="B17" s="274"/>
      <c r="C17" s="274"/>
      <c r="D17" s="274"/>
      <c r="E17" s="16"/>
    </row>
    <row r="18" spans="1:5">
      <c r="A18" s="17" t="s">
        <v>20</v>
      </c>
      <c r="B18" s="275" t="s">
        <v>21</v>
      </c>
      <c r="C18" s="275"/>
      <c r="D18" s="275"/>
      <c r="E18" s="18">
        <f>SUM(E19:E23)</f>
        <v>6.6500000000000004E-2</v>
      </c>
    </row>
    <row r="19" spans="1:5">
      <c r="A19" s="19" t="s">
        <v>22</v>
      </c>
      <c r="B19" s="274" t="s">
        <v>23</v>
      </c>
      <c r="C19" s="274"/>
      <c r="D19" s="274"/>
      <c r="E19" s="20">
        <v>6.4999999999999997E-3</v>
      </c>
    </row>
    <row r="20" spans="1:5">
      <c r="A20" s="19" t="s">
        <v>24</v>
      </c>
      <c r="B20" s="274" t="s">
        <v>25</v>
      </c>
      <c r="C20" s="274"/>
      <c r="D20" s="274"/>
      <c r="E20" s="20">
        <v>0.03</v>
      </c>
    </row>
    <row r="21" spans="1:5">
      <c r="A21" s="19" t="s">
        <v>26</v>
      </c>
      <c r="B21" s="274" t="s">
        <v>27</v>
      </c>
      <c r="C21" s="274"/>
      <c r="D21" s="274"/>
      <c r="E21" s="20">
        <v>0</v>
      </c>
    </row>
    <row r="22" spans="1:5">
      <c r="A22" s="19" t="s">
        <v>28</v>
      </c>
      <c r="B22" s="26" t="s">
        <v>50</v>
      </c>
      <c r="C22" s="26"/>
      <c r="D22" s="26"/>
      <c r="E22" s="20">
        <v>0.03</v>
      </c>
    </row>
    <row r="23" spans="1:5">
      <c r="A23" s="19" t="s">
        <v>28</v>
      </c>
      <c r="B23" s="274" t="s">
        <v>29</v>
      </c>
      <c r="C23" s="274"/>
      <c r="D23" s="274"/>
      <c r="E23" s="20">
        <v>0</v>
      </c>
    </row>
    <row r="24" spans="1:5">
      <c r="A24" s="19"/>
      <c r="B24" s="274"/>
      <c r="C24" s="274"/>
      <c r="D24" s="274"/>
      <c r="E24" s="16"/>
    </row>
    <row r="25" spans="1:5">
      <c r="A25" s="17" t="s">
        <v>30</v>
      </c>
      <c r="B25" s="275" t="s">
        <v>31</v>
      </c>
      <c r="C25" s="275"/>
      <c r="D25" s="275"/>
      <c r="E25" s="18">
        <f>SUM(E26:E26)</f>
        <v>3.5000000000000003E-2</v>
      </c>
    </row>
    <row r="26" spans="1:5">
      <c r="A26" s="19" t="s">
        <v>32</v>
      </c>
      <c r="B26" s="274" t="s">
        <v>33</v>
      </c>
      <c r="C26" s="274"/>
      <c r="D26" s="274"/>
      <c r="E26" s="20">
        <v>3.5000000000000003E-2</v>
      </c>
    </row>
    <row r="27" spans="1:5">
      <c r="A27" s="19"/>
      <c r="B27" s="274"/>
      <c r="C27" s="274"/>
      <c r="D27" s="274"/>
      <c r="E27" s="19"/>
    </row>
    <row r="28" spans="1:5">
      <c r="A28" s="17" t="s">
        <v>34</v>
      </c>
      <c r="B28" s="275" t="s">
        <v>35</v>
      </c>
      <c r="C28" s="275"/>
      <c r="D28" s="275"/>
      <c r="E28" s="18">
        <f>(((1+E13+E14+E16)*(1+E15)*(1+E26))/(1-E18))-1</f>
        <v>0.14666774102838764</v>
      </c>
    </row>
    <row r="29" spans="1:5">
      <c r="A29" s="9"/>
      <c r="B29" s="7"/>
      <c r="C29" s="9"/>
      <c r="D29" s="7"/>
      <c r="E29" s="7"/>
    </row>
    <row r="30" spans="1:5" ht="38.25" customHeight="1">
      <c r="A30" s="277" t="s">
        <v>36</v>
      </c>
      <c r="B30" s="277"/>
      <c r="C30" s="277"/>
      <c r="D30" s="277"/>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272"/>
      <c r="B44" s="272"/>
      <c r="C44" s="272"/>
      <c r="D44" s="272"/>
      <c r="E44" s="272"/>
    </row>
    <row r="45" spans="1:5">
      <c r="A45" s="30"/>
      <c r="B45" s="23"/>
      <c r="C45" s="23"/>
      <c r="D45" s="23"/>
      <c r="E45" s="23"/>
    </row>
    <row r="46" spans="1:5">
      <c r="A46" s="273" t="s">
        <v>51</v>
      </c>
      <c r="B46" s="273"/>
      <c r="C46" s="273"/>
      <c r="D46" s="273"/>
      <c r="E46" s="273"/>
    </row>
    <row r="47" spans="1:5">
      <c r="A47" s="273" t="s">
        <v>52</v>
      </c>
      <c r="B47" s="273"/>
      <c r="C47" s="273"/>
      <c r="D47" s="273"/>
      <c r="E47" s="273"/>
    </row>
    <row r="48" spans="1:5">
      <c r="A48" s="273" t="s">
        <v>53</v>
      </c>
      <c r="B48" s="273"/>
      <c r="C48" s="273"/>
      <c r="D48" s="273"/>
      <c r="E48" s="273"/>
    </row>
  </sheetData>
  <mergeCells count="29">
    <mergeCell ref="A9:E10"/>
    <mergeCell ref="A30:D30"/>
    <mergeCell ref="B12:D12"/>
    <mergeCell ref="B13:D13"/>
    <mergeCell ref="B14:D14"/>
    <mergeCell ref="B15:D15"/>
    <mergeCell ref="B16:D16"/>
    <mergeCell ref="B17:D17"/>
    <mergeCell ref="B18:D18"/>
    <mergeCell ref="B19:D19"/>
    <mergeCell ref="B20:D20"/>
    <mergeCell ref="B21:D21"/>
    <mergeCell ref="B23:D23"/>
    <mergeCell ref="A44:E44"/>
    <mergeCell ref="A46:E46"/>
    <mergeCell ref="A47:E47"/>
    <mergeCell ref="A48:E48"/>
    <mergeCell ref="B24:D24"/>
    <mergeCell ref="B25:D25"/>
    <mergeCell ref="B26:D26"/>
    <mergeCell ref="B27:D27"/>
    <mergeCell ref="B28:D28"/>
    <mergeCell ref="B1:E1"/>
    <mergeCell ref="B3:E3"/>
    <mergeCell ref="B4:E4"/>
    <mergeCell ref="D7:E7"/>
    <mergeCell ref="B7:C7"/>
    <mergeCell ref="B2:E2"/>
    <mergeCell ref="B6:E6"/>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2</vt:i4>
      </vt:variant>
    </vt:vector>
  </HeadingPairs>
  <TitlesOfParts>
    <vt:vector size="20" baseType="lpstr">
      <vt:lpstr>BM04</vt:lpstr>
      <vt:lpstr>102</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'COMPOSIÇÃO DO BDI EQUIPAMENTO'!Area_de_impressao</vt:lpstr>
      <vt:lpstr>'BM04'!Titulos_de_impressao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2022-01-03T14:49:49Z</cp:lastPrinted>
  <dcterms:created xsi:type="dcterms:W3CDTF">2018-07-31T01:21:33Z</dcterms:created>
  <dcterms:modified xsi:type="dcterms:W3CDTF">2022-03-31T12:50:30Z</dcterms:modified>
</cp:coreProperties>
</file>