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EstaPasta_de_trabalho"/>
  <bookViews>
    <workbookView xWindow="-120" yWindow="-120" windowWidth="20730" windowHeight="11160" tabRatio="749"/>
  </bookViews>
  <sheets>
    <sheet name="BM01" sheetId="15" r:id="rId1"/>
    <sheet name="101" sheetId="21" r:id="rId2"/>
    <sheet name="102" sheetId="22" r:id="rId3"/>
    <sheet name="105" sheetId="23" r:id="rId4"/>
    <sheet name="106" sheetId="24" r:id="rId5"/>
    <sheet name="107" sheetId="25" r:id="rId6"/>
    <sheet name="108" sheetId="26" r:id="rId7"/>
    <sheet name="109" sheetId="27" r:id="rId8"/>
    <sheet name="110" sheetId="28" r:id="rId9"/>
    <sheet name="112" sheetId="29" r:id="rId10"/>
    <sheet name="114" sheetId="30" r:id="rId11"/>
    <sheet name="115" sheetId="31" r:id="rId12"/>
    <sheet name="COMPOSIÇÃO DO BDI EQUIPAMENTO" sheetId="20" state="hidden" r:id="rId13"/>
  </sheets>
  <externalReferences>
    <externalReference r:id="rId14"/>
  </externalReferences>
  <definedNames>
    <definedName name="_xlnm.Print_Area" localSheetId="0">'BM01'!$A$2:$AL$60</definedName>
    <definedName name="_xlnm.Print_Area" localSheetId="12">'COMPOSIÇÃO DO BDI EQUIPAMENTO'!$A$1:$E$52</definedName>
    <definedName name="SABRIL2017">'[1]SERVIÇOS ABRIL 2017'!$A$3:$E$6145</definedName>
    <definedName name="_xlnm.Print_Titles" localSheetId="0">'BM01'!$1:$9</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15"/>
  <c r="O19"/>
  <c r="G19" s="1"/>
  <c r="G20" s="1"/>
  <c r="G12" i="26"/>
  <c r="C19" s="1"/>
  <c r="C19" i="25"/>
  <c r="C16"/>
  <c r="F13"/>
  <c r="C16" i="24"/>
  <c r="G12"/>
  <c r="O13" i="15"/>
  <c r="G13" s="1"/>
  <c r="G12" i="22"/>
  <c r="E12"/>
  <c r="O17" i="15"/>
  <c r="G17" s="1"/>
  <c r="G26"/>
  <c r="O18"/>
  <c r="G18" s="1"/>
  <c r="I15"/>
  <c r="J15" s="1"/>
  <c r="G12"/>
  <c r="K24"/>
  <c r="K55"/>
  <c r="L55" s="1"/>
  <c r="I55"/>
  <c r="J55" s="1"/>
  <c r="K54"/>
  <c r="L54" s="1"/>
  <c r="I54"/>
  <c r="J54" s="1"/>
  <c r="K53"/>
  <c r="L53" s="1"/>
  <c r="I53"/>
  <c r="J53" s="1"/>
  <c r="K52"/>
  <c r="L52" s="1"/>
  <c r="I52"/>
  <c r="J52" s="1"/>
  <c r="K51"/>
  <c r="L51" s="1"/>
  <c r="I51"/>
  <c r="J51" s="1"/>
  <c r="K50"/>
  <c r="L50" s="1"/>
  <c r="I50"/>
  <c r="J50" s="1"/>
  <c r="K49"/>
  <c r="L49" s="1"/>
  <c r="I49"/>
  <c r="J49" s="1"/>
  <c r="K48"/>
  <c r="L48" s="1"/>
  <c r="I48"/>
  <c r="J48" s="1"/>
  <c r="K47"/>
  <c r="L47" s="1"/>
  <c r="I47"/>
  <c r="J47" s="1"/>
  <c r="K45"/>
  <c r="L45" s="1"/>
  <c r="I45"/>
  <c r="J45" s="1"/>
  <c r="K44"/>
  <c r="L44" s="1"/>
  <c r="I44"/>
  <c r="J44" s="1"/>
  <c r="K43"/>
  <c r="L43" s="1"/>
  <c r="I43"/>
  <c r="J43" s="1"/>
  <c r="K42"/>
  <c r="L42" s="1"/>
  <c r="I42"/>
  <c r="J42" s="1"/>
  <c r="K41"/>
  <c r="L41" s="1"/>
  <c r="I41"/>
  <c r="J41" s="1"/>
  <c r="K40"/>
  <c r="L40" s="1"/>
  <c r="I40"/>
  <c r="J40" s="1"/>
  <c r="K38"/>
  <c r="L38" s="1"/>
  <c r="I38"/>
  <c r="J38" s="1"/>
  <c r="K37"/>
  <c r="L37" s="1"/>
  <c r="I37"/>
  <c r="J37" s="1"/>
  <c r="K36"/>
  <c r="L36" s="1"/>
  <c r="I36"/>
  <c r="J36" s="1"/>
  <c r="K35"/>
  <c r="L35" s="1"/>
  <c r="I35"/>
  <c r="J35" s="1"/>
  <c r="K34"/>
  <c r="L34" s="1"/>
  <c r="I34"/>
  <c r="J34" s="1"/>
  <c r="K33"/>
  <c r="L33" s="1"/>
  <c r="I33"/>
  <c r="J33" s="1"/>
  <c r="K32"/>
  <c r="L32" s="1"/>
  <c r="I32"/>
  <c r="J32" s="1"/>
  <c r="K31"/>
  <c r="L31" s="1"/>
  <c r="I31"/>
  <c r="J31" s="1"/>
  <c r="K30"/>
  <c r="L30" s="1"/>
  <c r="I30"/>
  <c r="J30" s="1"/>
  <c r="K29"/>
  <c r="L29" s="1"/>
  <c r="I29"/>
  <c r="J29" s="1"/>
  <c r="K28"/>
  <c r="L28" s="1"/>
  <c r="I28"/>
  <c r="J28" s="1"/>
  <c r="I14"/>
  <c r="J14" s="1"/>
  <c r="I19"/>
  <c r="J19" s="1"/>
  <c r="I21"/>
  <c r="J21" s="1"/>
  <c r="I22"/>
  <c r="J22" s="1"/>
  <c r="I24"/>
  <c r="J24" s="1"/>
  <c r="I26"/>
  <c r="J26" s="1"/>
  <c r="I12"/>
  <c r="J12" s="1"/>
  <c r="G12" i="29"/>
  <c r="C19" s="1"/>
  <c r="G12" i="30"/>
  <c r="C19" s="1"/>
  <c r="G12" i="31"/>
  <c r="C19" s="1"/>
  <c r="G12" i="28"/>
  <c r="C19" s="1"/>
  <c r="G12" i="27"/>
  <c r="G13" s="1"/>
  <c r="C16" s="1"/>
  <c r="C17" s="1"/>
  <c r="G12" i="25"/>
  <c r="C17" s="1"/>
  <c r="C19" i="24"/>
  <c r="C17"/>
  <c r="G12" i="23"/>
  <c r="G13" s="1"/>
  <c r="C16" s="1"/>
  <c r="C17" s="1"/>
  <c r="I13" i="15" l="1"/>
  <c r="J13" s="1"/>
  <c r="G13" i="31"/>
  <c r="O20" i="15"/>
  <c r="I20" s="1"/>
  <c r="K20" s="1"/>
  <c r="K15"/>
  <c r="K26"/>
  <c r="K22"/>
  <c r="K21"/>
  <c r="K12"/>
  <c r="K19"/>
  <c r="K13"/>
  <c r="K14"/>
  <c r="G13" i="24"/>
  <c r="J46" i="15"/>
  <c r="J39"/>
  <c r="J27"/>
  <c r="C16" i="31"/>
  <c r="C17" s="1"/>
  <c r="G13" i="30"/>
  <c r="C19" i="23"/>
  <c r="G13" i="29"/>
  <c r="G13" i="28"/>
  <c r="C17" s="1"/>
  <c r="C19" i="27"/>
  <c r="G13" i="26"/>
  <c r="C16" s="1"/>
  <c r="C17" s="1"/>
  <c r="G13" i="22"/>
  <c r="J20" i="15" l="1"/>
  <c r="C16" i="29"/>
  <c r="C17" s="1"/>
  <c r="O23" i="15"/>
  <c r="C16" i="30"/>
  <c r="C17" s="1"/>
  <c r="O25" i="15"/>
  <c r="G25" s="1"/>
  <c r="C19" i="22"/>
  <c r="C16"/>
  <c r="C17" s="1"/>
  <c r="I16" i="15"/>
  <c r="G16"/>
  <c r="L13"/>
  <c r="L24"/>
  <c r="L26"/>
  <c r="L14"/>
  <c r="L15"/>
  <c r="L19"/>
  <c r="L20"/>
  <c r="L21"/>
  <c r="L22"/>
  <c r="H55"/>
  <c r="H54"/>
  <c r="H53"/>
  <c r="H52"/>
  <c r="H51"/>
  <c r="H50"/>
  <c r="H49"/>
  <c r="H48"/>
  <c r="H47"/>
  <c r="H45"/>
  <c r="H44"/>
  <c r="H43"/>
  <c r="H42"/>
  <c r="H41"/>
  <c r="H40"/>
  <c r="H38"/>
  <c r="H37"/>
  <c r="H36"/>
  <c r="H35"/>
  <c r="H34"/>
  <c r="H33"/>
  <c r="H32"/>
  <c r="H31"/>
  <c r="H30"/>
  <c r="H29"/>
  <c r="H28"/>
  <c r="H14"/>
  <c r="H15"/>
  <c r="H19"/>
  <c r="H20"/>
  <c r="H21"/>
  <c r="H22"/>
  <c r="H24"/>
  <c r="H26"/>
  <c r="H12"/>
  <c r="L12"/>
  <c r="F55"/>
  <c r="M55" s="1"/>
  <c r="F54"/>
  <c r="M54" s="1"/>
  <c r="F53"/>
  <c r="M53" s="1"/>
  <c r="F52"/>
  <c r="M52" s="1"/>
  <c r="F51"/>
  <c r="M51" s="1"/>
  <c r="F50"/>
  <c r="M50" s="1"/>
  <c r="F49"/>
  <c r="M49" s="1"/>
  <c r="F48"/>
  <c r="M48" s="1"/>
  <c r="F47"/>
  <c r="M47" s="1"/>
  <c r="F45"/>
  <c r="M45" s="1"/>
  <c r="F44"/>
  <c r="M44" s="1"/>
  <c r="F43"/>
  <c r="M43" s="1"/>
  <c r="F42"/>
  <c r="M42" s="1"/>
  <c r="F41"/>
  <c r="M41" s="1"/>
  <c r="F40"/>
  <c r="M40" s="1"/>
  <c r="F38"/>
  <c r="M38" s="1"/>
  <c r="F37"/>
  <c r="M37" s="1"/>
  <c r="F36"/>
  <c r="M36" s="1"/>
  <c r="F35"/>
  <c r="M35" s="1"/>
  <c r="F34"/>
  <c r="M34" s="1"/>
  <c r="F33"/>
  <c r="M33" s="1"/>
  <c r="F32"/>
  <c r="M32" s="1"/>
  <c r="F31"/>
  <c r="M31" s="1"/>
  <c r="F30"/>
  <c r="M30" s="1"/>
  <c r="F29"/>
  <c r="M29" s="1"/>
  <c r="F28"/>
  <c r="M28" s="1"/>
  <c r="F26"/>
  <c r="M26" s="1"/>
  <c r="F25"/>
  <c r="F24"/>
  <c r="M24" s="1"/>
  <c r="F23"/>
  <c r="F22"/>
  <c r="M22" s="1"/>
  <c r="F21"/>
  <c r="M21" s="1"/>
  <c r="F20"/>
  <c r="M20" s="1"/>
  <c r="F19"/>
  <c r="M19" s="1"/>
  <c r="F18"/>
  <c r="F17"/>
  <c r="F16"/>
  <c r="F15"/>
  <c r="M15" s="1"/>
  <c r="F14"/>
  <c r="M14" s="1"/>
  <c r="F13"/>
  <c r="M13" s="1"/>
  <c r="F12"/>
  <c r="M12" s="1"/>
  <c r="I23" l="1"/>
  <c r="G23"/>
  <c r="H23" s="1"/>
  <c r="J16"/>
  <c r="M16" s="1"/>
  <c r="K16"/>
  <c r="L16" s="1"/>
  <c r="H16"/>
  <c r="H13"/>
  <c r="H27"/>
  <c r="H39"/>
  <c r="L46"/>
  <c r="L39"/>
  <c r="H46"/>
  <c r="L27"/>
  <c r="F39"/>
  <c r="M39" s="1"/>
  <c r="F46"/>
  <c r="M46" s="1"/>
  <c r="F27"/>
  <c r="M27" s="1"/>
  <c r="F11"/>
  <c r="J23" l="1"/>
  <c r="M23" s="1"/>
  <c r="K23"/>
  <c r="L23" s="1"/>
  <c r="F57"/>
  <c r="F58" l="1"/>
  <c r="E25" i="20"/>
  <c r="E18"/>
  <c r="E28" s="1"/>
  <c r="E12"/>
  <c r="F59" i="15" l="1"/>
  <c r="B7" i="20"/>
  <c r="B6"/>
  <c r="H17" i="15"/>
  <c r="I17"/>
  <c r="I18"/>
  <c r="H18"/>
  <c r="J18" l="1"/>
  <c r="M18" s="1"/>
  <c r="K18"/>
  <c r="L18" s="1"/>
  <c r="K17"/>
  <c r="L17" s="1"/>
  <c r="J17"/>
  <c r="M17" l="1"/>
  <c r="I25"/>
  <c r="J25" s="1"/>
  <c r="H25"/>
  <c r="H11" s="1"/>
  <c r="H57" s="1"/>
  <c r="H58" l="1"/>
  <c r="H59" s="1"/>
  <c r="M25"/>
  <c r="J11"/>
  <c r="K25"/>
  <c r="L25" s="1"/>
  <c r="L11" s="1"/>
  <c r="L57" s="1"/>
  <c r="M11" l="1"/>
  <c r="J57"/>
  <c r="L58"/>
  <c r="L59" s="1"/>
  <c r="J58" l="1"/>
  <c r="M58" s="1"/>
  <c r="M57"/>
  <c r="J59" l="1"/>
  <c r="M59" s="1"/>
</calcChain>
</file>

<file path=xl/sharedStrings.xml><?xml version="1.0" encoding="utf-8"?>
<sst xmlns="http://schemas.openxmlformats.org/spreadsheetml/2006/main" count="459" uniqueCount="217">
  <si>
    <t>CNPJ: 19.503.944/0001-00</t>
  </si>
  <si>
    <t>OBRA:</t>
  </si>
  <si>
    <t>CLIENTE:</t>
  </si>
  <si>
    <t>ITEM</t>
  </si>
  <si>
    <t>DESCRIÇÃO</t>
  </si>
  <si>
    <t>M</t>
  </si>
  <si>
    <t>AVENIDA AMINTAS BARROS, 3700 – ED CTC, SALA 109 B – LAGOA NOVA</t>
  </si>
  <si>
    <t>NATAL/RN – CEP: 59.075-810</t>
  </si>
  <si>
    <t>UNID.</t>
  </si>
  <si>
    <t>TOTAL</t>
  </si>
  <si>
    <t>UN</t>
  </si>
  <si>
    <t>VALORES UNITÁRIOS</t>
  </si>
  <si>
    <t>un</t>
  </si>
  <si>
    <t>1.0</t>
  </si>
  <si>
    <t>CUSTOS INDIRETOS</t>
  </si>
  <si>
    <t>1.1</t>
  </si>
  <si>
    <t>Administração Central e Local</t>
  </si>
  <si>
    <t>1.2</t>
  </si>
  <si>
    <t>1.3</t>
  </si>
  <si>
    <t>Despesas Financeiras</t>
  </si>
  <si>
    <t>1.4</t>
  </si>
  <si>
    <t>2.0</t>
  </si>
  <si>
    <t>TRIBUTOS</t>
  </si>
  <si>
    <t>2.1</t>
  </si>
  <si>
    <t>Pis</t>
  </si>
  <si>
    <t>2.2</t>
  </si>
  <si>
    <t>Cofins</t>
  </si>
  <si>
    <t>2.3</t>
  </si>
  <si>
    <t xml:space="preserve">ISS </t>
  </si>
  <si>
    <t>2.4</t>
  </si>
  <si>
    <t>CPRB*</t>
  </si>
  <si>
    <t>3.0</t>
  </si>
  <si>
    <t>LUCRO</t>
  </si>
  <si>
    <t>3.1</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</si>
  <si>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</si>
  <si>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</si>
  <si>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</si>
  <si>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</si>
  <si>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</si>
  <si>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</si>
  <si>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</si>
  <si>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</si>
  <si>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</si>
  <si>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</si>
  <si>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</si>
  <si>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Quant.</t>
  </si>
  <si>
    <t>KG</t>
  </si>
  <si>
    <t>Taxa de Risco</t>
  </si>
  <si>
    <t>Seguros e Garantia</t>
  </si>
  <si>
    <t>DATA DA PROPOSTA: 26/01/2021</t>
  </si>
  <si>
    <t xml:space="preserve">MVP ENGENHARIA E CONSTRUÇÃO </t>
  </si>
  <si>
    <t>FISCALIZAÇÃO LEI 4.575 E LEI 5.283.GOVERNO DO RIO GRANDE DO NORTE</t>
  </si>
  <si>
    <t>Eng. Marcelo Vitor P. de Almeida</t>
  </si>
  <si>
    <t>CREA 210175065-1</t>
  </si>
  <si>
    <t>Sócio-Diretor</t>
  </si>
  <si>
    <t>BONIFICAÇÃO E DESPESAS INDIRETAS (BDI) - MATERIAIS E EQUIPAMENTOS RECURSO ESTADUAL</t>
  </si>
  <si>
    <r>
      <rPr>
        <b/>
        <sz val="10"/>
        <rFont val="Calibri"/>
        <family val="1"/>
      </rPr>
      <t>SERVIÇOS PRELIMINARES E GERAIS</t>
    </r>
  </si>
  <si>
    <r>
      <rPr>
        <sz val="10"/>
        <rFont val="Calibri"/>
        <family val="1"/>
      </rPr>
      <t>ART DE RESPONSABILIDADE TÉCNICA POR EXECUÇAO DOS SERVIÇOS</t>
    </r>
  </si>
  <si>
    <t>DEMOLIÇÃO DE REVESTIMENTO CERÂMICO, DE FORMA MANUAL, SEM REAPROVEITAMENTO</t>
  </si>
  <si>
    <t>DEMOLIÇÃO DE ARGAMASSAS, DE FORMA MANUAL, SEM REAPROVEITAMENTO</t>
  </si>
  <si>
    <r>
      <rPr>
        <sz val="10"/>
        <rFont val="Calibri"/>
        <family val="1"/>
      </rPr>
      <t xml:space="preserve">DEMOLIÇÃO DE ALVENARIA DE BLOCO
</t>
    </r>
    <r>
      <rPr>
        <sz val="10"/>
        <rFont val="Calibri"/>
        <family val="1"/>
      </rPr>
      <t>FURADO, DE FORMA MANUAL, SEM REAPROVEITAMENTO</t>
    </r>
  </si>
  <si>
    <t>RETIRADA DE ENTULHO UTILIZANDO CAIXA COLETORA CAPACIDADE 5 M3</t>
  </si>
  <si>
    <t>BANDEJA DE PROTEÇÃO - APARA LIXO C/ SUPORTE METÁLICO [2,50 + 0,80 A 45º] E CHAPA PLASTIFICADA 18MM</t>
  </si>
  <si>
    <r>
      <rPr>
        <sz val="10"/>
        <rFont val="Calibri"/>
        <family val="1"/>
      </rPr>
      <t>TELA DE NYLON PARA PROTEÇÃO DE FACHADA</t>
    </r>
  </si>
  <si>
    <t>LOCACAO DE ANDAIME METALICO TIPO FACHADEIRO, LARGURA DE 1,20 M, ALTURA POR PECA DE 2,0 M, INCLUINDO SAPATAS E ITENS NECESSARIOS A INSTALACAO</t>
  </si>
  <si>
    <t>MONTAGEM E DESMONTAGEM DE ANDAIME MODULAR FACHADEIRO, COM PISO METÁLICO, PARA EDIFICAÇÕES COM MÚLTIPLOS PAVIMENTOS (EXCLUSIVE
ANDAIME E LIMPEZA)</t>
  </si>
  <si>
    <t>MONTAGEM E DESMONTAGEM DE BALANCIM, COM PISO METÁLICO, PARA EDIFICAÇÕES COM MÚLTIPLOS PAVIMENTOS</t>
  </si>
  <si>
    <t>LOCAÇÃO DE MINI GRUA CAPACIDADE DE ELEVAÇÃO DE CARGA 500 KG, ÂNGULO DE ROTAÇÃO 360º, CABO AÇO 5/16 50M, COM SISTEMA DE MOTO FREIO REDUTOR COM NIVELADOR DE ANDAR.</t>
  </si>
  <si>
    <t>ANDAIME SUSPENSO OU BALANCIM, TIPO PESADO (CARGA TOTAL DE 250 KG/M2), PLATAFORMA DE 1,50 X 3,00 M, COM 4 CATRACAS (GUINCHOS) E CABO DE 45,00 M (LOCACAO )</t>
  </si>
  <si>
    <r>
      <rPr>
        <sz val="10"/>
        <rFont val="Calibri"/>
        <family val="1"/>
      </rPr>
      <t>ENSAIO DE RESISTÊNCIA E ADERÊNCIA NO REBOCO - NBR 1352/2010</t>
    </r>
  </si>
  <si>
    <r>
      <rPr>
        <sz val="10"/>
        <rFont val="Calibri"/>
        <family val="1"/>
      </rPr>
      <t>ADMINISTRAÇÃO LOCAL</t>
    </r>
  </si>
  <si>
    <r>
      <rPr>
        <sz val="10"/>
        <rFont val="Calibri"/>
        <family val="1"/>
      </rPr>
      <t>EPI (ENCARGOS COMPLEMENTARES)</t>
    </r>
  </si>
  <si>
    <r>
      <rPr>
        <b/>
        <sz val="10"/>
        <rFont val="Calibri"/>
        <family val="1"/>
      </rPr>
      <t>SERVIÇOS DE REVESTIMENTO</t>
    </r>
  </si>
  <si>
    <t>CHAPISCO APLICADO TANTO EM PILARES E VIGAS DE CONCRETO COMO EM ALVENARIA DE FACHADA COM PRESENÇA DE VÃOS, COM ROLO PARA TEXTURA ACRÍLICA. ARGAMASSA TRAÇO 1:4 E EMULSÃO POLIMÉRICA (ADESIVO) COM PREPARO EM BETONEIRA</t>
  </si>
  <si>
    <t>EMBOÇO OU MASSA ÚNICA EM ARGAMASSA INDUSTRIALIZADA, PREPARO MECÂNICO E APLICAÇÃO COM EQUIPAMENTO DE MISTURA E PROJEÇÃO DE 1,5 M3/H DE ARGAMASSA EM PANOS DE FACHADA COM PRESENÇA DE VÃOS, ESPESSURA DE 25 MM.</t>
  </si>
  <si>
    <t>JUNTA DE CONTROLE HORIZONTAL E
VERTICAL</t>
  </si>
  <si>
    <t>REVESTIMENTO CERÂMICO PARA PAREDES EXTERNAS EM PASTILHAS DE PORCELANA 5 X 5 CM (PLACAS DE 30 X 30 CM), ALINHADAS A PRUMO, APLICADO EM PANOS COM VÃOS.</t>
  </si>
  <si>
    <t>REJUNTAMENTO COM ARGAMASSA DE REJUNTAMENTO DE ALTO DESEMPENHO, ADITIVADA COM EMULSÃO POLIMÉRICA OU RESINA SINTÉTICA EM PÓ REDISPERSÍVEL E PERMEABILIDADE REDUZIDA (NBR 14.992)</t>
  </si>
  <si>
    <t>ENTELAMENTO CORRETIVO DE SUPERFÍCIE C/TRINCA P/RETRAÇÃO OU DILATAÇÃO TELA LARG.=15cm REF. CENT.LARG.=5cm</t>
  </si>
  <si>
    <r>
      <rPr>
        <sz val="10"/>
        <rFont val="Calibri"/>
        <family val="1"/>
      </rPr>
      <t>TELA METÁLICA ELETROSSOLDADA ZINCADA A FOGO # 25 X 25 MM / Ø 1,24 MM</t>
    </r>
  </si>
  <si>
    <t>PINOS DE COM FURO 1/4 3X25 EM AÇO CRAVADOS COM FERRAMENTA DE PISTÃO NA ESTRUTURA OU NAS JUNTAS DE ARGAMASSA</t>
  </si>
  <si>
    <t>ENSAIO DE RESISTÊNCIA DE ADERÊNCIA DE CORPO E SUPERFICIAL</t>
  </si>
  <si>
    <t>APLICAÇÃO E LIXAMENTO DE MASSA LÁTEX EM PAREDES, DUAS DEMÃOS</t>
  </si>
  <si>
    <t>APLICAÇÃO MANUAL DE PINTURA COM TINTA LÁTEX PVA EM PAREDES, DUAS DEMÃO</t>
  </si>
  <si>
    <r>
      <rPr>
        <b/>
        <sz val="10"/>
        <rFont val="Calibri"/>
        <family val="1"/>
      </rPr>
      <t>LAJE TÉCNICA</t>
    </r>
  </si>
  <si>
    <r>
      <rPr>
        <sz val="10"/>
        <rFont val="Calibri"/>
        <family val="1"/>
      </rPr>
      <t>LAJE  TÉCNICA EM ESTRUTURA METÁLICA CONF. PROJETO</t>
    </r>
  </si>
  <si>
    <t>PORTA DE ALUMÍNIO DE ABRIR COM LAMBRI, COM GUARNIÇÃO, FIXAÇÃO COM PARAFUSOS
- FORNECIMENTO E INSTALAÇÃO</t>
  </si>
  <si>
    <t>TUBO PVC, SÉRIE R, ÁGUA PLUVIAL, DN 50 MM, FORNECIDO E INSTALADO EM RAMAL DE ENCAMINHAMENTO</t>
  </si>
  <si>
    <t>RASGO EM ALVENARIA PARA RAMAIS/ DISTRIBUIÇÃO COM DIAMETROS MENORES OU
IGUAIS A 50 MM.</t>
  </si>
  <si>
    <t>ELETRODUTO RÍGIDO ROSCÁVEL, PVC, DN 40 MM (1 1/4"), PARA CIRCUITOS TERMINAIS, INSTALADO EM PAREDE - FORNECIMENTO E INSTALAÇÃO. AF_12/2015</t>
  </si>
  <si>
    <r>
      <rPr>
        <sz val="10"/>
        <rFont val="Calibri"/>
        <family val="1"/>
      </rPr>
      <t xml:space="preserve">ELETRODUTO RÍGIDO ROSCÁVEL, PVC, DN 75 MM (2 1/2") - FORNECIMENTO E
</t>
    </r>
    <r>
      <rPr>
        <sz val="10"/>
        <rFont val="Calibri"/>
        <family val="1"/>
      </rPr>
      <t>INSTALAÇÃO.</t>
    </r>
  </si>
  <si>
    <r>
      <rPr>
        <b/>
        <sz val="10"/>
        <rFont val="Calibri"/>
        <family val="1"/>
      </rPr>
      <t>DIVERSOS</t>
    </r>
  </si>
  <si>
    <r>
      <rPr>
        <sz val="10"/>
        <rFont val="Calibri"/>
        <family val="1"/>
      </rPr>
      <t xml:space="preserve">RELOCAÇÃO DE SPLITS DOS ANDARES PARA
</t>
    </r>
    <r>
      <rPr>
        <sz val="10"/>
        <rFont val="Calibri"/>
        <family val="1"/>
      </rPr>
      <t>OS SUPORTES METÁLICOS PARA CONDENSADORES DE AR CONDICIONADO</t>
    </r>
  </si>
  <si>
    <t>CORTE EM CONCRETO DETERIORADO</t>
  </si>
  <si>
    <r>
      <rPr>
        <sz val="10"/>
        <rFont val="Calibri"/>
        <family val="1"/>
      </rPr>
      <t>RECUPERAÇÃO CONCRETO, C/REFORÇO E RECONSTITUIÇÃO “GROUNT”, ESP.=60MM</t>
    </r>
  </si>
  <si>
    <r>
      <rPr>
        <sz val="10"/>
        <rFont val="Calibri"/>
        <family val="1"/>
      </rPr>
      <t>RECUPERAÇÃO CONCRETO, S/REFORÇO E RECONSTITUIÇÃO “GROUNT”, ESP.=60MM</t>
    </r>
  </si>
  <si>
    <r>
      <rPr>
        <sz val="10"/>
        <rFont val="Calibri"/>
        <family val="1"/>
      </rPr>
      <t>LIMPEZA DE SUPERFÍCIE C/ ESCOVA DE AÇO</t>
    </r>
  </si>
  <si>
    <t>RECUPERAÇÃO CONCRETO, S/REFORÇO RECONSTITUIÇÃO C/ ARGAMASSA POLIMÉRICA ESP.=25MM</t>
  </si>
  <si>
    <t>PINTURA PROTEÇÃO C/INIBIDOR MIGRATÓRIO CORROSÃO, 3 DEMÃOS</t>
  </si>
  <si>
    <t>APLICAÇÃO DE ADESIVO ESTRUTURAL BASE EPOXI</t>
  </si>
  <si>
    <t>LIMPEZA DE REVESTIMENTO EM PAREDE C/ SOLUCAO DE ACIDO MURIATICO/AMONIA</t>
  </si>
  <si>
    <t>M2</t>
  </si>
  <si>
    <t>M3</t>
  </si>
  <si>
    <t>M2 / MÊS</t>
  </si>
  <si>
    <t>MÊS</t>
  </si>
  <si>
    <t>m2</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</si>
  <si>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</si>
  <si>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</si>
  <si>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</si>
  <si>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</si>
  <si>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</si>
  <si>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</si>
  <si>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</si>
  <si>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</si>
  <si>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</si>
  <si>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</si>
  <si>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</si>
  <si>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</si>
  <si>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</si>
  <si>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</si>
  <si>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</si>
  <si>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</si>
  <si>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</si>
  <si>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</si>
  <si>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</si>
  <si>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MEMÓRIA DE CÁLCULO DO BOLETIM MENSAL DE MEDIÇÃO DOS SERVIÇOS-BM-01</t>
  </si>
  <si>
    <t>PRAZO DE EXECUÇÃO DA OBRA:12 MESES- DATA DE INÍCIO: 23/08/2021</t>
  </si>
  <si>
    <t>SERVIÇOS PRELIMINARES E GERAIS</t>
  </si>
  <si>
    <t>ART DE RESPONSABILIDADE TÉCNICA POR EXECUÇAO DOS SERVIÇOS</t>
  </si>
  <si>
    <t>unid.</t>
  </si>
  <si>
    <t>CRITÉRIO DE LEVANTAMENTO: scaneamento do documento ART</t>
  </si>
  <si>
    <t xml:space="preserve">Área = (4,68 + 2,40) x </t>
  </si>
  <si>
    <t>m²</t>
  </si>
  <si>
    <t>calculo de áreas</t>
  </si>
  <si>
    <t>Demolição cerâmica</t>
  </si>
  <si>
    <t xml:space="preserve"> Retirada de Demolição</t>
  </si>
  <si>
    <t>ESP.(m)</t>
  </si>
  <si>
    <t>CRITÉRIO DE LEVANTAMENTO: CALCULO VOLUME DE DEMOLIÇÃO</t>
  </si>
  <si>
    <t>Bandeja de proteção</t>
  </si>
  <si>
    <t>TELA DE NYLON PARA PROTEÇÃO DE FACHADA</t>
  </si>
  <si>
    <t>Tela de nylon</t>
  </si>
  <si>
    <t>CRITÉRIO DE LEVANTAMENTO: CALCULO DE ÁREA</t>
  </si>
  <si>
    <t>BANDEJA DE PROTEÇÃO - APARA LIXO C/ SUPORTE METÁLICO [2,50 + 0,80 A 45º E CHAPA PLASTIFICADA 18MM</t>
  </si>
  <si>
    <t>M²/MÊS</t>
  </si>
  <si>
    <t>Quantidade balancim</t>
  </si>
  <si>
    <t>CRITÉRIO DE LEVANTAMENTO: CALCULO DE QUANTIDADES</t>
  </si>
  <si>
    <t>Unid.</t>
  </si>
  <si>
    <t>Mês uso</t>
  </si>
  <si>
    <t>(18/12)*2</t>
  </si>
  <si>
    <t>5mm da pastilha</t>
  </si>
  <si>
    <t>5mm da cola da pastilha</t>
  </si>
  <si>
    <t>ADMINISTRAÇÃO LOCAL</t>
  </si>
  <si>
    <t>EPI (ENCARGOS COMPLEMENTARES)</t>
  </si>
  <si>
    <t>CRITÉRIO DE LEVANTAMENTO: Quantidades de colaboradores contratados</t>
  </si>
  <si>
    <t>____________________________
Eng. Claudio Henrique Milanez de Moura 
TCE</t>
  </si>
  <si>
    <t>____________________________
Eng.Flavio Grande Ramalho 
TCE</t>
  </si>
  <si>
    <t>____________________________
Eng. Pascoal Benvindo Dias
Gerente do Contrato</t>
  </si>
  <si>
    <t xml:space="preserve">CRITÉRIO DE LEVANTAMENTO:  calculo de área </t>
  </si>
  <si>
    <t>m³</t>
  </si>
  <si>
    <t>Largura x comprimento</t>
  </si>
  <si>
    <t>Mont.Desm. Fachadeiro</t>
  </si>
  <si>
    <t>Locação fachadeiro</t>
  </si>
  <si>
    <t>Admin. Local</t>
  </si>
  <si>
    <t>(*)</t>
  </si>
  <si>
    <t>CRITÉRIO DE LEVANTAMENTO: a obra terá a duração de 12 meses(360dias), BM01 conrreponde a 0,5mes</t>
  </si>
  <si>
    <t>Calculo volume</t>
  </si>
  <si>
    <t>Calculo área</t>
  </si>
  <si>
    <t>Calculo m²/mês proporcional</t>
  </si>
  <si>
    <t>Calculo de área</t>
  </si>
  <si>
    <t>Calculo de quantidade</t>
  </si>
  <si>
    <t>Em 12 meses</t>
  </si>
  <si>
    <t xml:space="preserve">1,5 unid. /mês </t>
  </si>
  <si>
    <t>temos o correspondente a 6,00m portanto 2 unid.</t>
  </si>
  <si>
    <t>Quantidade colaboradores</t>
  </si>
  <si>
    <t>Acumulado</t>
  </si>
  <si>
    <t>QUANT. Total</t>
  </si>
  <si>
    <t>Valor TOTAL
R$</t>
  </si>
  <si>
    <t>mês 1</t>
  </si>
  <si>
    <t>mês 2</t>
  </si>
  <si>
    <t>mês 3</t>
  </si>
  <si>
    <t>mês 4</t>
  </si>
  <si>
    <t>mês 5</t>
  </si>
  <si>
    <t>mês 6</t>
  </si>
  <si>
    <t>mês 7</t>
  </si>
  <si>
    <t>mês 8</t>
  </si>
  <si>
    <t>mês 9</t>
  </si>
  <si>
    <t>mês 10</t>
  </si>
  <si>
    <t>mês 11</t>
  </si>
  <si>
    <t>mês 12</t>
  </si>
  <si>
    <t>Valor medido</t>
  </si>
  <si>
    <t>Real. Acumul.</t>
  </si>
  <si>
    <t>1ªQuinzena</t>
  </si>
  <si>
    <t>2ªQuinzena</t>
  </si>
  <si>
    <t>BOLETIM DE MEDIÇÃO 01 - 23/08 a 30/09/2021</t>
  </si>
  <si>
    <t>MÊS 01 (23/08 A 30/09)</t>
  </si>
  <si>
    <t>PERÍODO DE REFERÊNCIA DA MEDIÇÃO ATUAL:23/08/021 A 30/09/2021</t>
  </si>
  <si>
    <t>(*) 9,06 = 2,4+1,98+4,68</t>
  </si>
  <si>
    <t>2,5*(3,24+6,03+2,32+12+2,09+6,05+2,08+3,24)</t>
  </si>
  <si>
    <t>COMPR.(m)</t>
  </si>
  <si>
    <t>((0,63+1,63+3,75+3,65+1,95+0,76+1+3,05+0,97+1,92+0,85+7,74)*46,51+(1,22+1,73+11,46+1,58+1,92)*50,76)*1,05=</t>
  </si>
  <si>
    <t>(*) Uso para instalação das bandejas</t>
  </si>
  <si>
    <t>Mes set/21</t>
  </si>
  <si>
    <t>Mês de Setembro/2021</t>
  </si>
  <si>
    <t>Pascoal Benvindo Dias</t>
  </si>
  <si>
    <t>Romildo Ribeiro de Araujo</t>
  </si>
  <si>
    <t>Marcos Fernando de Oliveira</t>
  </si>
  <si>
    <t>Robson Conceição do Nascimento</t>
  </si>
  <si>
    <t>Sebastião Feliciano da Silva</t>
  </si>
  <si>
    <t xml:space="preserve">Ailton Ceilio de Oliveira  </t>
  </si>
  <si>
    <t>Cicero Costa de Gaes</t>
  </si>
  <si>
    <t>Jessica Luduvico de Moraes</t>
  </si>
  <si>
    <t>Everaldo Jorge do Nascimento</t>
  </si>
  <si>
    <t>PERIODO23/08 A 30/09/21</t>
  </si>
  <si>
    <t>Francisco Marques da Silva</t>
  </si>
  <si>
    <t>Igor Richarlisson Rodrigues da Silva</t>
  </si>
  <si>
    <t>Ivanildo Gomes Feitosa</t>
  </si>
  <si>
    <t>Ednaldo Gomes Feitosa</t>
  </si>
</sst>
</file>

<file path=xl/styles.xml><?xml version="1.0" encoding="utf-8"?>
<styleSheet xmlns="http://schemas.openxmlformats.org/spreadsheetml/2006/main">
  <numFmts count="21">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 numFmtId="180" formatCode="#,##0.0"/>
  </numFmts>
  <fonts count="58">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sz val="11"/>
      <color theme="1"/>
      <name val="Arial Narrow"/>
      <family val="2"/>
    </font>
    <font>
      <b/>
      <sz val="11"/>
      <color rgb="FF000000"/>
      <name val="Arial Narrow"/>
      <family val="2"/>
    </font>
    <font>
      <b/>
      <sz val="10"/>
      <name val="Times New Roman"/>
      <family val="1"/>
    </font>
    <font>
      <b/>
      <sz val="10"/>
      <name val="Calibri"/>
      <family val="1"/>
    </font>
    <font>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sz val="11"/>
      <color indexed="8"/>
      <name val="Arial"/>
      <family val="2"/>
    </font>
    <font>
      <sz val="11"/>
      <name val="Arial"/>
      <family val="2"/>
    </font>
    <font>
      <b/>
      <sz val="11"/>
      <name val="Arial"/>
      <family val="2"/>
    </font>
    <font>
      <sz val="8"/>
      <color indexed="8"/>
      <name val="Arial"/>
      <family val="2"/>
    </font>
    <font>
      <sz val="9"/>
      <color indexed="8"/>
      <name val="Arial"/>
      <family val="2"/>
    </font>
    <font>
      <sz val="8"/>
      <name val="Calibri"/>
      <family val="2"/>
      <scheme val="minor"/>
    </font>
    <font>
      <sz val="9"/>
      <name val="Arial Narrow"/>
      <family val="2"/>
    </font>
  </fonts>
  <fills count="28">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5"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75">
    <xf numFmtId="0" fontId="0" fillId="0" borderId="0" xfId="0"/>
    <xf numFmtId="0" fontId="30" fillId="0" borderId="0" xfId="0" applyFont="1" applyAlignment="1">
      <alignment horizontal="center" vertical="center"/>
    </xf>
    <xf numFmtId="0" fontId="30" fillId="0" borderId="0" xfId="0" applyFont="1" applyAlignment="1">
      <alignment horizontal="center"/>
    </xf>
    <xf numFmtId="0" fontId="29"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38" fillId="0" borderId="0" xfId="0" applyFont="1"/>
    <xf numFmtId="0" fontId="30" fillId="0" borderId="0" xfId="0" applyFont="1"/>
    <xf numFmtId="0" fontId="38" fillId="0" borderId="0" xfId="0" applyFont="1" applyAlignment="1">
      <alignment horizontal="center"/>
    </xf>
    <xf numFmtId="0" fontId="38" fillId="0" borderId="0" xfId="3" applyFont="1"/>
    <xf numFmtId="0" fontId="38" fillId="0" borderId="0" xfId="3" applyFont="1" applyAlignment="1">
      <alignment horizont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0" fontId="30" fillId="0" borderId="0" xfId="3" applyFont="1" applyBorder="1"/>
    <xf numFmtId="0" fontId="29" fillId="21" borderId="0" xfId="3" applyFont="1" applyFill="1" applyBorder="1" applyAlignment="1">
      <alignment horizontal="center"/>
    </xf>
    <xf numFmtId="10" fontId="29" fillId="21" borderId="0" xfId="3" applyNumberFormat="1" applyFont="1" applyFill="1" applyBorder="1" applyAlignment="1">
      <alignment horizontal="center"/>
    </xf>
    <xf numFmtId="0" fontId="30" fillId="0" borderId="0" xfId="3" applyFont="1" applyBorder="1" applyAlignment="1">
      <alignment horizontal="center"/>
    </xf>
    <xf numFmtId="10" fontId="30" fillId="0" borderId="0" xfId="3" applyNumberFormat="1" applyFont="1" applyBorder="1" applyAlignment="1">
      <alignment horizontal="center"/>
    </xf>
    <xf numFmtId="0" fontId="30" fillId="0" borderId="0" xfId="0" applyFont="1" applyBorder="1"/>
    <xf numFmtId="0" fontId="30" fillId="0" borderId="0" xfId="0" applyFont="1" applyBorder="1" applyAlignment="1">
      <alignment horizontal="center"/>
    </xf>
    <xf numFmtId="0" fontId="40"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3" applyFont="1" applyBorder="1"/>
    <xf numFmtId="0" fontId="38" fillId="0" borderId="0" xfId="3" applyFont="1" applyFill="1" applyBorder="1" applyAlignment="1">
      <alignment horizontal="center"/>
    </xf>
    <xf numFmtId="0" fontId="29" fillId="0" borderId="0" xfId="0" applyFont="1" applyBorder="1" applyAlignment="1">
      <alignment horizontal="center"/>
    </xf>
    <xf numFmtId="0" fontId="30" fillId="0" borderId="0" xfId="0" applyFont="1" applyAlignment="1"/>
    <xf numFmtId="0" fontId="31" fillId="0" borderId="0" xfId="0" applyFont="1" applyBorder="1" applyAlignment="1">
      <alignment vertical="center"/>
    </xf>
    <xf numFmtId="43" fontId="30" fillId="0" borderId="0" xfId="116" applyFont="1" applyAlignment="1">
      <alignment vertical="center"/>
    </xf>
    <xf numFmtId="0" fontId="29" fillId="0" borderId="12" xfId="0" applyFont="1" applyBorder="1" applyAlignment="1">
      <alignment vertical="center"/>
    </xf>
    <xf numFmtId="177" fontId="44" fillId="24" borderId="0" xfId="119" applyNumberFormat="1" applyFont="1" applyFill="1" applyBorder="1" applyAlignment="1">
      <alignment horizontal="center" vertical="center"/>
    </xf>
    <xf numFmtId="177" fontId="49" fillId="24" borderId="0" xfId="0" applyNumberFormat="1" applyFont="1" applyFill="1" applyAlignment="1">
      <alignment vertical="center"/>
    </xf>
    <xf numFmtId="4" fontId="48" fillId="24" borderId="0" xfId="121" applyNumberFormat="1" applyFont="1" applyFill="1" applyBorder="1" applyAlignment="1">
      <alignment horizontal="center" vertical="center"/>
    </xf>
    <xf numFmtId="177" fontId="49" fillId="24" borderId="14" xfId="0" applyNumberFormat="1" applyFont="1" applyFill="1" applyBorder="1" applyAlignment="1">
      <alignment vertical="center"/>
    </xf>
    <xf numFmtId="177" fontId="49" fillId="24" borderId="14" xfId="0" applyNumberFormat="1" applyFont="1" applyFill="1" applyBorder="1" applyAlignment="1">
      <alignment horizontal="center" vertical="center"/>
    </xf>
    <xf numFmtId="177" fontId="49" fillId="24" borderId="14" xfId="122" applyNumberFormat="1" applyFont="1" applyFill="1" applyBorder="1" applyAlignment="1">
      <alignment horizontal="center" vertical="center"/>
    </xf>
    <xf numFmtId="177" fontId="49" fillId="24" borderId="14" xfId="120" applyNumberFormat="1" applyFont="1" applyFill="1" applyBorder="1" applyAlignment="1">
      <alignment horizontal="center" vertical="center"/>
    </xf>
    <xf numFmtId="177" fontId="49" fillId="24" borderId="13" xfId="0" applyNumberFormat="1" applyFont="1" applyFill="1" applyBorder="1" applyAlignment="1">
      <alignment vertical="center"/>
    </xf>
    <xf numFmtId="4" fontId="46" fillId="25" borderId="19" xfId="118" applyNumberFormat="1" applyFont="1" applyFill="1" applyBorder="1" applyAlignment="1" applyProtection="1">
      <alignment horizontal="center" vertical="center"/>
      <protection locked="0"/>
    </xf>
    <xf numFmtId="4" fontId="46" fillId="25" borderId="20" xfId="118" applyNumberFormat="1" applyFont="1" applyFill="1" applyBorder="1" applyAlignment="1" applyProtection="1">
      <alignment horizontal="center" vertical="center"/>
      <protection locked="0"/>
    </xf>
    <xf numFmtId="4" fontId="46" fillId="25" borderId="21" xfId="118" applyNumberFormat="1" applyFont="1" applyFill="1" applyBorder="1" applyAlignment="1" applyProtection="1">
      <alignment horizontal="center" vertical="center"/>
      <protection locked="0"/>
    </xf>
    <xf numFmtId="177" fontId="44" fillId="24" borderId="12" xfId="0" applyNumberFormat="1" applyFont="1" applyFill="1" applyBorder="1" applyAlignment="1">
      <alignment vertical="center"/>
    </xf>
    <xf numFmtId="177" fontId="44" fillId="24" borderId="0" xfId="0" applyNumberFormat="1" applyFont="1" applyFill="1" applyBorder="1" applyAlignment="1">
      <alignment vertical="center"/>
    </xf>
    <xf numFmtId="177" fontId="44" fillId="24" borderId="0" xfId="0" applyNumberFormat="1" applyFont="1" applyFill="1" applyBorder="1" applyAlignment="1">
      <alignment horizontal="center" vertical="center"/>
    </xf>
    <xf numFmtId="177" fontId="44" fillId="24" borderId="15" xfId="0" applyNumberFormat="1" applyFont="1" applyFill="1" applyBorder="1" applyAlignment="1">
      <alignment horizontal="center" vertical="center"/>
    </xf>
    <xf numFmtId="177" fontId="49" fillId="24" borderId="12" xfId="0" applyNumberFormat="1" applyFont="1" applyFill="1" applyBorder="1" applyAlignment="1">
      <alignment vertical="center"/>
    </xf>
    <xf numFmtId="177" fontId="49" fillId="24" borderId="0" xfId="0" applyNumberFormat="1" applyFont="1" applyFill="1" applyBorder="1" applyAlignment="1">
      <alignment vertical="center"/>
    </xf>
    <xf numFmtId="177" fontId="49" fillId="24" borderId="0" xfId="120" applyNumberFormat="1" applyFont="1" applyFill="1" applyBorder="1" applyAlignment="1">
      <alignment horizontal="center" vertical="center"/>
    </xf>
    <xf numFmtId="177" fontId="49" fillId="24" borderId="0" xfId="0" applyNumberFormat="1" applyFont="1" applyFill="1" applyBorder="1" applyAlignment="1">
      <alignment horizontal="center" vertical="center"/>
    </xf>
    <xf numFmtId="177" fontId="49" fillId="24" borderId="15" xfId="0" applyNumberFormat="1" applyFont="1" applyFill="1" applyBorder="1" applyAlignment="1">
      <alignment horizontal="center" vertical="center"/>
    </xf>
    <xf numFmtId="177" fontId="48" fillId="24" borderId="12" xfId="0" applyNumberFormat="1" applyFont="1" applyFill="1" applyBorder="1" applyAlignment="1">
      <alignment vertical="center"/>
    </xf>
    <xf numFmtId="177" fontId="23"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wrapText="1"/>
    </xf>
    <xf numFmtId="177" fontId="44" fillId="24" borderId="15" xfId="0" applyNumberFormat="1" applyFont="1" applyFill="1" applyBorder="1" applyAlignment="1">
      <alignment vertical="center"/>
    </xf>
    <xf numFmtId="177" fontId="47" fillId="24" borderId="12" xfId="0" applyNumberFormat="1" applyFont="1" applyFill="1" applyBorder="1" applyAlignment="1">
      <alignment horizontal="left" vertical="center" wrapText="1"/>
    </xf>
    <xf numFmtId="177" fontId="49" fillId="24" borderId="12" xfId="0" applyNumberFormat="1" applyFont="1" applyFill="1" applyBorder="1" applyAlignment="1">
      <alignment horizontal="left" vertical="center" wrapText="1"/>
    </xf>
    <xf numFmtId="177" fontId="48" fillId="24" borderId="0" xfId="0" quotePrefix="1"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8" fillId="24" borderId="15" xfId="0" quotePrefix="1"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8" fillId="24" borderId="19" xfId="0" applyNumberFormat="1" applyFont="1" applyFill="1" applyBorder="1" applyAlignment="1">
      <alignment vertical="center"/>
    </xf>
    <xf numFmtId="177" fontId="49" fillId="24" borderId="21" xfId="0" applyNumberFormat="1" applyFont="1" applyFill="1" applyBorder="1" applyAlignment="1">
      <alignment horizontal="center" vertical="center"/>
    </xf>
    <xf numFmtId="177" fontId="49" fillId="24" borderId="10" xfId="0" applyNumberFormat="1" applyFont="1" applyFill="1" applyBorder="1" applyAlignment="1">
      <alignment vertical="center"/>
    </xf>
    <xf numFmtId="177" fontId="49" fillId="24" borderId="13" xfId="0" applyNumberFormat="1" applyFont="1" applyFill="1" applyBorder="1" applyAlignment="1">
      <alignment horizontal="center" vertical="center"/>
    </xf>
    <xf numFmtId="177" fontId="49" fillId="24" borderId="13" xfId="120" applyNumberFormat="1" applyFont="1" applyFill="1" applyBorder="1" applyAlignment="1">
      <alignment horizontal="center" vertical="center"/>
    </xf>
    <xf numFmtId="177" fontId="48" fillId="24" borderId="13" xfId="0" applyNumberFormat="1" applyFont="1" applyFill="1" applyBorder="1" applyAlignment="1">
      <alignment horizontal="center" vertical="center"/>
    </xf>
    <xf numFmtId="177" fontId="49" fillId="24" borderId="11" xfId="0" applyNumberFormat="1" applyFont="1" applyFill="1" applyBorder="1" applyAlignment="1">
      <alignment horizontal="center" vertical="center"/>
    </xf>
    <xf numFmtId="177" fontId="47" fillId="24" borderId="0" xfId="121" applyNumberFormat="1" applyFont="1" applyFill="1" applyBorder="1" applyAlignment="1">
      <alignment horizontal="center" vertical="center" wrapText="1"/>
    </xf>
    <xf numFmtId="177" fontId="23" fillId="24" borderId="0" xfId="0" applyNumberFormat="1" applyFont="1" applyFill="1" applyBorder="1" applyAlignment="1">
      <alignment horizontal="center" vertical="center" wrapText="1"/>
    </xf>
    <xf numFmtId="4" fontId="49" fillId="24" borderId="0" xfId="121" applyNumberFormat="1" applyFont="1" applyFill="1" applyBorder="1" applyAlignment="1">
      <alignment horizontal="center" vertical="center" wrapText="1"/>
    </xf>
    <xf numFmtId="4" fontId="23" fillId="24" borderId="0" xfId="0" applyNumberFormat="1" applyFont="1" applyFill="1" applyBorder="1" applyAlignment="1">
      <alignment horizontal="center" vertical="center" wrapText="1"/>
    </xf>
    <xf numFmtId="4" fontId="23" fillId="24" borderId="0" xfId="121" applyNumberFormat="1" applyFont="1" applyFill="1" applyBorder="1" applyAlignment="1">
      <alignment horizontal="center" vertical="center" wrapText="1"/>
    </xf>
    <xf numFmtId="177" fontId="47" fillId="24" borderId="0" xfId="0" applyNumberFormat="1" applyFont="1" applyFill="1" applyBorder="1" applyAlignment="1">
      <alignment horizontal="left" vertical="center" wrapText="1"/>
    </xf>
    <xf numFmtId="4" fontId="47" fillId="24" borderId="0" xfId="0" applyNumberFormat="1" applyFont="1" applyFill="1" applyBorder="1" applyAlignment="1">
      <alignment horizontal="center" vertical="center" wrapText="1"/>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6" borderId="16" xfId="0" quotePrefix="1" applyNumberFormat="1" applyFont="1" applyFill="1" applyBorder="1" applyAlignment="1">
      <alignment horizontal="left" vertical="center"/>
    </xf>
    <xf numFmtId="177" fontId="49" fillId="26" borderId="17" xfId="0" applyNumberFormat="1" applyFont="1" applyFill="1" applyBorder="1" applyAlignment="1">
      <alignment horizontal="center" vertical="center"/>
    </xf>
    <xf numFmtId="4" fontId="49" fillId="26" borderId="18" xfId="0" applyNumberFormat="1" applyFont="1" applyFill="1" applyBorder="1" applyAlignment="1">
      <alignment horizontal="center" vertical="center"/>
    </xf>
    <xf numFmtId="3" fontId="51" fillId="26" borderId="16" xfId="0" quotePrefix="1" applyNumberFormat="1" applyFont="1" applyFill="1" applyBorder="1" applyAlignment="1">
      <alignment horizontal="left" vertical="center"/>
    </xf>
    <xf numFmtId="3" fontId="52" fillId="26" borderId="16" xfId="0" quotePrefix="1" applyNumberFormat="1" applyFont="1" applyFill="1" applyBorder="1" applyAlignment="1">
      <alignment horizontal="left" vertical="center"/>
    </xf>
    <xf numFmtId="0" fontId="0" fillId="0" borderId="0" xfId="0" applyAlignment="1">
      <alignment wrapText="1"/>
    </xf>
    <xf numFmtId="4" fontId="46" fillId="25" borderId="25" xfId="118" applyNumberFormat="1" applyFont="1" applyFill="1" applyBorder="1" applyAlignment="1" applyProtection="1">
      <alignment horizontal="center" vertical="center"/>
      <protection locked="0"/>
    </xf>
    <xf numFmtId="4" fontId="46" fillId="25" borderId="26" xfId="118" applyNumberFormat="1" applyFont="1" applyFill="1" applyBorder="1" applyAlignment="1" applyProtection="1">
      <alignment horizontal="center" vertical="center"/>
      <protection locked="0"/>
    </xf>
    <xf numFmtId="4" fontId="46" fillId="25" borderId="27" xfId="118" applyNumberFormat="1" applyFont="1" applyFill="1" applyBorder="1" applyAlignment="1" applyProtection="1">
      <alignment horizontal="center" vertical="center"/>
      <protection locked="0"/>
    </xf>
    <xf numFmtId="3" fontId="49" fillId="21" borderId="28" xfId="0" quotePrefix="1" applyNumberFormat="1" applyFont="1" applyFill="1" applyBorder="1" applyAlignment="1">
      <alignment horizontal="left" vertical="center"/>
    </xf>
    <xf numFmtId="3" fontId="23" fillId="21" borderId="28" xfId="0" quotePrefix="1" applyNumberFormat="1" applyFont="1" applyFill="1" applyBorder="1" applyAlignment="1">
      <alignment horizontal="left" vertical="center"/>
    </xf>
    <xf numFmtId="177" fontId="49" fillId="21" borderId="28" xfId="0" quotePrefix="1" applyNumberFormat="1" applyFont="1" applyFill="1" applyBorder="1" applyAlignment="1">
      <alignment horizontal="left" vertical="center"/>
    </xf>
    <xf numFmtId="177" fontId="49" fillId="21" borderId="22" xfId="0" applyNumberFormat="1" applyFont="1" applyFill="1" applyBorder="1" applyAlignment="1">
      <alignment horizontal="center" vertical="center"/>
    </xf>
    <xf numFmtId="4" fontId="49" fillId="21" borderId="23" xfId="0" applyNumberFormat="1" applyFont="1" applyFill="1" applyBorder="1" applyAlignment="1">
      <alignment horizontal="center" vertical="center"/>
    </xf>
    <xf numFmtId="0" fontId="0" fillId="0" borderId="12" xfId="0" applyBorder="1"/>
    <xf numFmtId="177" fontId="47" fillId="24" borderId="24" xfId="0" applyNumberFormat="1" applyFont="1" applyFill="1" applyBorder="1" applyAlignment="1">
      <alignment horizontal="center" vertical="center" wrapText="1"/>
    </xf>
    <xf numFmtId="177" fontId="47" fillId="24" borderId="24" xfId="121" applyNumberFormat="1" applyFont="1" applyFill="1" applyBorder="1" applyAlignment="1">
      <alignment horizontal="center" vertical="center" wrapText="1"/>
    </xf>
    <xf numFmtId="177" fontId="23" fillId="24" borderId="24" xfId="0" applyNumberFormat="1" applyFont="1" applyFill="1" applyBorder="1" applyAlignment="1">
      <alignment horizontal="center" vertical="center" wrapText="1"/>
    </xf>
    <xf numFmtId="4" fontId="49" fillId="24" borderId="24" xfId="121" applyNumberFormat="1" applyFont="1" applyFill="1" applyBorder="1" applyAlignment="1">
      <alignment horizontal="center" vertical="center" wrapText="1"/>
    </xf>
    <xf numFmtId="4" fontId="23" fillId="24" borderId="24" xfId="0" applyNumberFormat="1" applyFont="1" applyFill="1" applyBorder="1" applyAlignment="1">
      <alignment horizontal="center" vertical="center" wrapText="1"/>
    </xf>
    <xf numFmtId="4" fontId="23" fillId="24" borderId="24" xfId="121" applyNumberFormat="1" applyFont="1" applyFill="1" applyBorder="1" applyAlignment="1">
      <alignment horizontal="center" vertical="center" wrapText="1"/>
    </xf>
    <xf numFmtId="177" fontId="47" fillId="24" borderId="24" xfId="0" applyNumberFormat="1" applyFont="1" applyFill="1" applyBorder="1" applyAlignment="1">
      <alignment horizontal="left" vertical="center" wrapText="1"/>
    </xf>
    <xf numFmtId="4" fontId="47" fillId="24" borderId="24" xfId="0" applyNumberFormat="1" applyFont="1" applyFill="1" applyBorder="1" applyAlignment="1">
      <alignment horizontal="center" vertical="center" wrapText="1"/>
    </xf>
    <xf numFmtId="177" fontId="48" fillId="24" borderId="25" xfId="0" applyNumberFormat="1" applyFont="1" applyFill="1" applyBorder="1" applyAlignment="1">
      <alignment vertical="center"/>
    </xf>
    <xf numFmtId="177" fontId="49" fillId="24" borderId="20" xfId="0" applyNumberFormat="1" applyFont="1" applyFill="1" applyBorder="1" applyAlignment="1">
      <alignment vertical="center"/>
    </xf>
    <xf numFmtId="177" fontId="49" fillId="24" borderId="20" xfId="0" applyNumberFormat="1" applyFont="1" applyFill="1" applyBorder="1" applyAlignment="1">
      <alignment horizontal="center" vertical="center"/>
    </xf>
    <xf numFmtId="177" fontId="49" fillId="24" borderId="20" xfId="122" applyNumberFormat="1" applyFont="1" applyFill="1" applyBorder="1" applyAlignment="1">
      <alignment horizontal="center" vertical="center"/>
    </xf>
    <xf numFmtId="177" fontId="49" fillId="24" borderId="20" xfId="120" applyNumberFormat="1" applyFont="1" applyFill="1" applyBorder="1" applyAlignment="1">
      <alignment horizontal="center" vertical="center"/>
    </xf>
    <xf numFmtId="177" fontId="49" fillId="24" borderId="27" xfId="0" applyNumberFormat="1" applyFont="1" applyFill="1" applyBorder="1" applyAlignment="1">
      <alignment horizontal="center" vertical="center"/>
    </xf>
    <xf numFmtId="177" fontId="47" fillId="24" borderId="28" xfId="0" applyNumberFormat="1" applyFont="1" applyFill="1" applyBorder="1" applyAlignment="1">
      <alignment horizontal="center" vertical="center" wrapText="1"/>
    </xf>
    <xf numFmtId="177" fontId="47" fillId="24" borderId="22" xfId="0" applyNumberFormat="1" applyFont="1" applyFill="1" applyBorder="1" applyAlignment="1">
      <alignment horizontal="center" vertical="center" wrapText="1"/>
    </xf>
    <xf numFmtId="4" fontId="48" fillId="24" borderId="24" xfId="121" applyNumberFormat="1" applyFont="1" applyFill="1" applyBorder="1" applyAlignment="1">
      <alignment horizontal="center" vertical="center"/>
    </xf>
    <xf numFmtId="4" fontId="54" fillId="21" borderId="23" xfId="0" applyNumberFormat="1" applyFont="1" applyFill="1" applyBorder="1" applyAlignment="1">
      <alignment horizontal="center" vertical="center"/>
    </xf>
    <xf numFmtId="180" fontId="23" fillId="24" borderId="24" xfId="0" applyNumberFormat="1" applyFont="1" applyFill="1" applyBorder="1" applyAlignment="1">
      <alignment horizontal="center" vertical="center" wrapText="1"/>
    </xf>
    <xf numFmtId="3" fontId="23" fillId="24" borderId="24" xfId="0" applyNumberFormat="1" applyFont="1" applyFill="1" applyBorder="1" applyAlignment="1">
      <alignment horizontal="center" vertical="center" wrapText="1"/>
    </xf>
    <xf numFmtId="177" fontId="44" fillId="24" borderId="0" xfId="0" applyNumberFormat="1" applyFont="1" applyFill="1" applyBorder="1" applyAlignment="1">
      <alignment horizontal="right" vertical="center"/>
    </xf>
    <xf numFmtId="177" fontId="55" fillId="24" borderId="0" xfId="0" applyNumberFormat="1" applyFont="1" applyFill="1" applyBorder="1" applyAlignment="1">
      <alignment vertical="center"/>
    </xf>
    <xf numFmtId="0" fontId="32" fillId="0" borderId="12" xfId="0" applyFont="1" applyBorder="1" applyAlignment="1">
      <alignment horizontal="center" vertical="center" wrapText="1"/>
    </xf>
    <xf numFmtId="43" fontId="30" fillId="0" borderId="26" xfId="116" applyFont="1" applyBorder="1" applyAlignment="1">
      <alignment vertical="center"/>
    </xf>
    <xf numFmtId="43" fontId="43" fillId="21" borderId="30" xfId="116" applyFont="1" applyFill="1" applyBorder="1" applyAlignment="1">
      <alignment horizontal="center" vertical="center" wrapText="1"/>
    </xf>
    <xf numFmtId="44" fontId="33" fillId="2" borderId="30" xfId="1" applyFont="1" applyFill="1" applyBorder="1" applyAlignment="1">
      <alignment horizontal="center" vertical="center" wrapText="1"/>
    </xf>
    <xf numFmtId="44" fontId="35" fillId="22" borderId="30" xfId="1" applyFont="1" applyFill="1" applyBorder="1" applyAlignment="1">
      <alignment horizontal="center" vertical="center" wrapText="1"/>
    </xf>
    <xf numFmtId="43" fontId="31" fillId="0" borderId="30" xfId="116" applyFont="1" applyBorder="1" applyAlignment="1">
      <alignment vertical="center"/>
    </xf>
    <xf numFmtId="44" fontId="33" fillId="2" borderId="30" xfId="1" applyFont="1" applyFill="1" applyBorder="1" applyAlignment="1">
      <alignment horizontal="right" vertical="center" wrapText="1"/>
    </xf>
    <xf numFmtId="43" fontId="35" fillId="22" borderId="30" xfId="116" applyFont="1" applyFill="1" applyBorder="1" applyAlignment="1">
      <alignment horizontal="center" vertical="center" wrapText="1"/>
    </xf>
    <xf numFmtId="0" fontId="29" fillId="0" borderId="32" xfId="0" applyFont="1" applyBorder="1" applyAlignment="1">
      <alignment vertical="center"/>
    </xf>
    <xf numFmtId="0" fontId="29" fillId="0" borderId="26" xfId="0" applyFont="1" applyBorder="1" applyAlignment="1">
      <alignment horizontal="left" vertical="center"/>
    </xf>
    <xf numFmtId="0" fontId="29" fillId="0" borderId="26" xfId="0" applyFont="1" applyBorder="1" applyAlignment="1">
      <alignment horizontal="center" vertical="center"/>
    </xf>
    <xf numFmtId="2" fontId="29" fillId="0" borderId="26" xfId="0" applyNumberFormat="1" applyFont="1" applyBorder="1" applyAlignment="1">
      <alignment horizontal="center" vertical="center"/>
    </xf>
    <xf numFmtId="44" fontId="29" fillId="0" borderId="26" xfId="1" applyFont="1" applyBorder="1" applyAlignment="1">
      <alignment horizontal="center" vertical="center"/>
    </xf>
    <xf numFmtId="10" fontId="29" fillId="0" borderId="26" xfId="1" applyNumberFormat="1" applyFont="1" applyBorder="1" applyAlignment="1">
      <alignment horizontal="center" vertical="center"/>
    </xf>
    <xf numFmtId="0" fontId="30" fillId="0" borderId="26" xfId="0" applyFont="1" applyBorder="1" applyAlignment="1">
      <alignment vertical="center"/>
    </xf>
    <xf numFmtId="0" fontId="30" fillId="0" borderId="31" xfId="0" applyFont="1" applyBorder="1" applyAlignment="1">
      <alignment vertical="center"/>
    </xf>
    <xf numFmtId="0" fontId="39" fillId="21" borderId="30" xfId="0" applyNumberFormat="1" applyFont="1" applyFill="1" applyBorder="1" applyAlignment="1">
      <alignment horizontal="center" vertical="center" wrapText="1"/>
    </xf>
    <xf numFmtId="0" fontId="43" fillId="21" borderId="30" xfId="0" applyNumberFormat="1" applyFont="1" applyFill="1" applyBorder="1" applyAlignment="1">
      <alignment horizontal="center" vertical="center" wrapText="1"/>
    </xf>
    <xf numFmtId="0" fontId="33" fillId="23" borderId="30" xfId="0" applyFont="1" applyFill="1" applyBorder="1" applyAlignment="1">
      <alignment horizontal="center" vertical="center" wrapText="1"/>
    </xf>
    <xf numFmtId="0" fontId="33" fillId="23" borderId="30" xfId="0" applyFont="1" applyFill="1" applyBorder="1" applyAlignment="1">
      <alignment horizontal="left" vertical="center" wrapText="1"/>
    </xf>
    <xf numFmtId="2" fontId="33" fillId="23" borderId="30" xfId="0" applyNumberFormat="1" applyFont="1" applyFill="1" applyBorder="1" applyAlignment="1">
      <alignment horizontal="center" vertical="center" wrapText="1"/>
    </xf>
    <xf numFmtId="44" fontId="33" fillId="23" borderId="30" xfId="1" applyFont="1" applyFill="1" applyBorder="1" applyAlignment="1">
      <alignment horizontal="center" vertical="center" wrapText="1"/>
    </xf>
    <xf numFmtId="10" fontId="32" fillId="2" borderId="30" xfId="1" applyNumberFormat="1" applyFont="1" applyFill="1" applyBorder="1" applyAlignment="1">
      <alignment horizontal="center" vertical="center" wrapText="1"/>
    </xf>
    <xf numFmtId="0" fontId="31" fillId="2" borderId="30" xfId="0" applyFont="1" applyFill="1" applyBorder="1" applyAlignment="1">
      <alignment vertical="center"/>
    </xf>
    <xf numFmtId="176" fontId="31" fillId="2" borderId="30" xfId="117" applyNumberFormat="1" applyFont="1" applyFill="1" applyBorder="1" applyAlignment="1">
      <alignment vertical="center"/>
    </xf>
    <xf numFmtId="0" fontId="35" fillId="22" borderId="30" xfId="0" applyFont="1" applyFill="1" applyBorder="1" applyAlignment="1">
      <alignment horizontal="center" vertical="center" wrapText="1"/>
    </xf>
    <xf numFmtId="0" fontId="35" fillId="22" borderId="30" xfId="0" applyFont="1" applyFill="1" applyBorder="1" applyAlignment="1">
      <alignment horizontal="left" vertical="center" wrapText="1"/>
    </xf>
    <xf numFmtId="2" fontId="35" fillId="22" borderId="30" xfId="0" applyNumberFormat="1" applyFont="1" applyFill="1" applyBorder="1" applyAlignment="1">
      <alignment horizontal="center" vertical="center" wrapText="1"/>
    </xf>
    <xf numFmtId="43" fontId="31" fillId="0" borderId="30" xfId="116" applyFont="1" applyBorder="1" applyAlignment="1">
      <alignment horizontal="center" vertical="center" wrapText="1"/>
    </xf>
    <xf numFmtId="0" fontId="35" fillId="0" borderId="30" xfId="0" applyFont="1" applyFill="1" applyBorder="1" applyAlignment="1">
      <alignment horizontal="left" vertical="center" wrapText="1"/>
    </xf>
    <xf numFmtId="43" fontId="32" fillId="2" borderId="30" xfId="116" applyFont="1" applyFill="1" applyBorder="1" applyAlignment="1">
      <alignment horizontal="center" vertical="center" wrapText="1"/>
    </xf>
    <xf numFmtId="0" fontId="32" fillId="2" borderId="30" xfId="0" applyFont="1" applyFill="1" applyBorder="1" applyAlignment="1">
      <alignment vertical="center"/>
    </xf>
    <xf numFmtId="0" fontId="31" fillId="0" borderId="30" xfId="0" applyFont="1" applyBorder="1" applyAlignment="1">
      <alignment vertical="center"/>
    </xf>
    <xf numFmtId="43" fontId="31" fillId="2" borderId="30" xfId="116" applyFont="1" applyFill="1" applyBorder="1" applyAlignment="1">
      <alignment horizontal="center" vertical="center" wrapText="1"/>
    </xf>
    <xf numFmtId="0" fontId="35" fillId="22" borderId="30" xfId="0" applyFont="1" applyFill="1" applyBorder="1" applyAlignment="1">
      <alignment horizontal="center" vertical="top" wrapText="1"/>
    </xf>
    <xf numFmtId="0" fontId="35" fillId="22" borderId="30" xfId="0" applyFont="1" applyFill="1" applyBorder="1" applyAlignment="1">
      <alignment horizontal="left" vertical="top" wrapText="1"/>
    </xf>
    <xf numFmtId="2" fontId="35" fillId="22" borderId="30" xfId="0" applyNumberFormat="1" applyFont="1" applyFill="1" applyBorder="1" applyAlignment="1">
      <alignment horizontal="center" vertical="top" wrapText="1"/>
    </xf>
    <xf numFmtId="44" fontId="35" fillId="22" borderId="30" xfId="1" applyFont="1" applyFill="1" applyBorder="1" applyAlignment="1">
      <alignment horizontal="right" vertical="top" wrapText="1"/>
    </xf>
    <xf numFmtId="10" fontId="31" fillId="0" borderId="30" xfId="1" applyNumberFormat="1" applyFont="1" applyBorder="1" applyAlignment="1">
      <alignment horizontal="center" vertical="center" wrapText="1"/>
    </xf>
    <xf numFmtId="10" fontId="31" fillId="2" borderId="30" xfId="0" applyNumberFormat="1" applyFont="1" applyFill="1" applyBorder="1" applyAlignment="1">
      <alignment horizontal="center" vertical="center"/>
    </xf>
    <xf numFmtId="0" fontId="31" fillId="0" borderId="0" xfId="0" applyFont="1" applyAlignment="1">
      <alignment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3" fontId="31" fillId="0" borderId="30" xfId="116" applyFont="1" applyFill="1" applyBorder="1" applyAlignment="1">
      <alignment horizontal="center" vertical="center" wrapText="1"/>
    </xf>
    <xf numFmtId="43" fontId="31" fillId="0" borderId="30" xfId="116" applyNumberFormat="1" applyFont="1" applyFill="1" applyBorder="1" applyAlignment="1">
      <alignment horizontal="center" vertical="center" wrapText="1"/>
    </xf>
    <xf numFmtId="0" fontId="30" fillId="0" borderId="29" xfId="0" applyFont="1" applyBorder="1" applyAlignment="1">
      <alignment vertical="center"/>
    </xf>
    <xf numFmtId="0" fontId="57" fillId="27" borderId="39" xfId="0" applyFont="1" applyFill="1" applyBorder="1" applyAlignment="1">
      <alignment horizontal="center" vertical="center"/>
    </xf>
    <xf numFmtId="0" fontId="57" fillId="27" borderId="40" xfId="0" applyFont="1" applyFill="1" applyBorder="1" applyAlignment="1">
      <alignment horizontal="center" vertical="center"/>
    </xf>
    <xf numFmtId="0" fontId="30" fillId="0" borderId="39" xfId="0" applyFont="1" applyBorder="1" applyAlignment="1">
      <alignment vertical="center"/>
    </xf>
    <xf numFmtId="0" fontId="30" fillId="0" borderId="40" xfId="0" applyFont="1" applyBorder="1" applyAlignment="1">
      <alignment vertical="center"/>
    </xf>
    <xf numFmtId="0" fontId="30" fillId="0" borderId="45" xfId="0" applyFont="1" applyBorder="1" applyAlignment="1">
      <alignment vertical="center"/>
    </xf>
    <xf numFmtId="0" fontId="30" fillId="0" borderId="46" xfId="0" applyFont="1" applyBorder="1" applyAlignment="1">
      <alignment vertical="center"/>
    </xf>
    <xf numFmtId="43" fontId="31" fillId="0" borderId="0" xfId="116" applyFont="1" applyBorder="1" applyAlignment="1">
      <alignment vertical="center"/>
    </xf>
    <xf numFmtId="177" fontId="49" fillId="24" borderId="0" xfId="122" applyNumberFormat="1" applyFont="1" applyFill="1" applyBorder="1" applyAlignment="1">
      <alignment horizontal="center" vertical="center"/>
    </xf>
    <xf numFmtId="177" fontId="49" fillId="24" borderId="32" xfId="0" applyNumberFormat="1" applyFont="1" applyFill="1" applyBorder="1" applyAlignment="1">
      <alignment vertical="center"/>
    </xf>
    <xf numFmtId="177" fontId="49" fillId="24" borderId="31" xfId="0" applyNumberFormat="1" applyFont="1" applyFill="1" applyBorder="1" applyAlignment="1">
      <alignment horizontal="center" vertical="center"/>
    </xf>
    <xf numFmtId="177" fontId="47" fillId="24" borderId="30" xfId="0" applyNumberFormat="1" applyFont="1" applyFill="1" applyBorder="1" applyAlignment="1">
      <alignment horizontal="center" vertical="center" wrapText="1"/>
    </xf>
    <xf numFmtId="177" fontId="47" fillId="24" borderId="30" xfId="121" applyNumberFormat="1" applyFont="1" applyFill="1" applyBorder="1" applyAlignment="1">
      <alignment horizontal="center" vertical="center" wrapText="1"/>
    </xf>
    <xf numFmtId="177" fontId="23" fillId="24" borderId="30" xfId="0" applyNumberFormat="1" applyFont="1" applyFill="1" applyBorder="1" applyAlignment="1">
      <alignment horizontal="center" vertical="center" wrapText="1"/>
    </xf>
    <xf numFmtId="4" fontId="49" fillId="24" borderId="30" xfId="121" applyNumberFormat="1" applyFont="1" applyFill="1" applyBorder="1" applyAlignment="1">
      <alignment horizontal="center" vertical="center" wrapText="1"/>
    </xf>
    <xf numFmtId="4" fontId="23" fillId="24" borderId="30" xfId="0" applyNumberFormat="1" applyFont="1" applyFill="1" applyBorder="1" applyAlignment="1">
      <alignment horizontal="center" vertical="center" wrapText="1"/>
    </xf>
    <xf numFmtId="4" fontId="23" fillId="24" borderId="30" xfId="121" applyNumberFormat="1" applyFont="1" applyFill="1" applyBorder="1" applyAlignment="1">
      <alignment horizontal="center" vertical="center" wrapText="1"/>
    </xf>
    <xf numFmtId="177" fontId="47" fillId="24" borderId="36" xfId="0" applyNumberFormat="1" applyFont="1" applyFill="1" applyBorder="1" applyAlignment="1">
      <alignment horizontal="center" vertical="center" wrapText="1"/>
    </xf>
    <xf numFmtId="177" fontId="47" fillId="24" borderId="29" xfId="0" applyNumberFormat="1" applyFont="1" applyFill="1" applyBorder="1" applyAlignment="1">
      <alignment horizontal="center" vertical="center" wrapText="1"/>
    </xf>
    <xf numFmtId="177" fontId="47" fillId="24" borderId="30" xfId="0" applyNumberFormat="1" applyFont="1" applyFill="1" applyBorder="1" applyAlignment="1">
      <alignment horizontal="left" vertical="center" wrapText="1"/>
    </xf>
    <xf numFmtId="4" fontId="47" fillId="24" borderId="30" xfId="0" applyNumberFormat="1" applyFont="1" applyFill="1" applyBorder="1" applyAlignment="1">
      <alignment horizontal="center" vertical="center" wrapText="1"/>
    </xf>
    <xf numFmtId="0" fontId="0" fillId="0" borderId="0" xfId="0" applyBorder="1"/>
    <xf numFmtId="0" fontId="0" fillId="0" borderId="15" xfId="0" applyBorder="1"/>
    <xf numFmtId="177" fontId="48" fillId="24" borderId="32" xfId="0" applyNumberFormat="1" applyFont="1" applyFill="1" applyBorder="1" applyAlignment="1">
      <alignment vertical="center"/>
    </xf>
    <xf numFmtId="177" fontId="48" fillId="24" borderId="0" xfId="0" quotePrefix="1" applyNumberFormat="1" applyFont="1" applyFill="1" applyBorder="1" applyAlignment="1">
      <alignment horizontal="left" vertical="center"/>
    </xf>
    <xf numFmtId="3" fontId="49" fillId="24" borderId="12" xfId="0" applyNumberFormat="1" applyFont="1" applyFill="1" applyBorder="1" applyAlignment="1">
      <alignment horizontal="center" vertical="center" wrapText="1"/>
    </xf>
    <xf numFmtId="3" fontId="49" fillId="24" borderId="30" xfId="0" applyNumberFormat="1" applyFont="1" applyFill="1" applyBorder="1" applyAlignment="1">
      <alignment horizontal="center" vertical="center" wrapText="1"/>
    </xf>
    <xf numFmtId="0" fontId="39" fillId="21" borderId="34" xfId="0" quotePrefix="1" applyNumberFormat="1" applyFont="1" applyFill="1" applyBorder="1" applyAlignment="1">
      <alignment horizontal="center" vertical="center" wrapText="1"/>
    </xf>
    <xf numFmtId="0" fontId="39" fillId="21" borderId="34" xfId="0" applyNumberFormat="1" applyFont="1" applyFill="1" applyBorder="1" applyAlignment="1">
      <alignment horizontal="center" vertical="center" wrapText="1"/>
    </xf>
    <xf numFmtId="0" fontId="39" fillId="21" borderId="33" xfId="0" applyNumberFormat="1" applyFont="1" applyFill="1" applyBorder="1" applyAlignment="1">
      <alignment horizontal="center" vertical="center" wrapText="1"/>
    </xf>
    <xf numFmtId="0" fontId="39" fillId="21" borderId="30" xfId="0" applyNumberFormat="1" applyFont="1" applyFill="1" applyBorder="1" applyAlignment="1">
      <alignment horizontal="center" vertical="center" wrapText="1"/>
    </xf>
    <xf numFmtId="0" fontId="33" fillId="21" borderId="30" xfId="0" applyNumberFormat="1" applyFont="1" applyFill="1" applyBorder="1" applyAlignment="1">
      <alignment horizontal="center" vertical="center" wrapText="1"/>
    </xf>
    <xf numFmtId="0" fontId="30" fillId="0" borderId="29" xfId="0" applyFont="1" applyBorder="1" applyAlignment="1">
      <alignment horizontal="center" wrapText="1"/>
    </xf>
    <xf numFmtId="0" fontId="30" fillId="0" borderId="35" xfId="0" applyFont="1" applyBorder="1" applyAlignment="1">
      <alignment horizontal="center" wrapText="1"/>
    </xf>
    <xf numFmtId="0" fontId="33" fillId="21" borderId="32" xfId="0" applyNumberFormat="1" applyFont="1" applyFill="1" applyBorder="1" applyAlignment="1">
      <alignment horizontal="center" vertical="center" wrapText="1"/>
    </xf>
    <xf numFmtId="0" fontId="33" fillId="21" borderId="31"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0" fillId="0" borderId="36" xfId="0" applyFont="1" applyBorder="1" applyAlignment="1">
      <alignment horizontal="center" wrapText="1"/>
    </xf>
    <xf numFmtId="0" fontId="32" fillId="2" borderId="30" xfId="0" applyFont="1" applyFill="1" applyBorder="1" applyAlignment="1">
      <alignment horizontal="center" vertical="center"/>
    </xf>
    <xf numFmtId="0" fontId="30" fillId="27" borderId="37" xfId="0" applyFont="1" applyFill="1" applyBorder="1" applyAlignment="1">
      <alignment horizontal="center" vertical="center"/>
    </xf>
    <xf numFmtId="0" fontId="30" fillId="27" borderId="38" xfId="0" applyFont="1" applyFill="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43" fontId="31" fillId="0" borderId="41" xfId="116" applyFont="1" applyBorder="1" applyAlignment="1">
      <alignment horizontal="center" vertical="center"/>
    </xf>
    <xf numFmtId="43" fontId="31" fillId="0" borderId="42" xfId="116" applyFont="1" applyBorder="1" applyAlignment="1">
      <alignment horizontal="center" vertical="center"/>
    </xf>
    <xf numFmtId="43" fontId="31" fillId="0" borderId="43" xfId="116" applyFont="1" applyBorder="1" applyAlignment="1">
      <alignment horizontal="center" vertical="center"/>
    </xf>
    <xf numFmtId="43" fontId="31" fillId="0" borderId="44" xfId="116" applyFont="1" applyBorder="1" applyAlignment="1">
      <alignment horizontal="center"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top" wrapText="1"/>
    </xf>
    <xf numFmtId="177" fontId="49" fillId="24" borderId="0" xfId="0" applyNumberFormat="1" applyFont="1" applyFill="1" applyBorder="1" applyAlignment="1">
      <alignment horizontal="left" vertical="top" wrapText="1"/>
    </xf>
    <xf numFmtId="177" fontId="49" fillId="24" borderId="15" xfId="0" applyNumberFormat="1" applyFont="1" applyFill="1" applyBorder="1" applyAlignment="1">
      <alignment horizontal="left" vertical="top" wrapText="1"/>
    </xf>
    <xf numFmtId="177" fontId="49" fillId="24" borderId="10" xfId="0" applyNumberFormat="1" applyFont="1" applyFill="1" applyBorder="1" applyAlignment="1">
      <alignment horizontal="left" vertical="top" wrapText="1"/>
    </xf>
    <xf numFmtId="177" fontId="49" fillId="24" borderId="13" xfId="0" applyNumberFormat="1" applyFont="1" applyFill="1" applyBorder="1" applyAlignment="1">
      <alignment horizontal="left" vertical="top" wrapText="1"/>
    </xf>
    <xf numFmtId="177" fontId="49" fillId="24" borderId="11" xfId="0" applyNumberFormat="1" applyFont="1" applyFill="1" applyBorder="1" applyAlignment="1">
      <alignment horizontal="left" vertical="top" wrapText="1"/>
    </xf>
    <xf numFmtId="179" fontId="47" fillId="25" borderId="12" xfId="66" applyNumberFormat="1" applyFont="1" applyFill="1" applyBorder="1" applyAlignment="1">
      <alignment horizontal="center" vertical="center"/>
    </xf>
    <xf numFmtId="179" fontId="47" fillId="25" borderId="0" xfId="66" applyNumberFormat="1" applyFont="1" applyFill="1" applyBorder="1" applyAlignment="1">
      <alignment horizontal="center" vertical="center"/>
    </xf>
    <xf numFmtId="179" fontId="47"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Border="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5" fillId="24" borderId="12" xfId="0" applyNumberFormat="1" applyFont="1" applyFill="1" applyBorder="1" applyAlignment="1">
      <alignment horizontal="center" vertical="center"/>
    </xf>
    <xf numFmtId="177" fontId="5" fillId="24" borderId="0" xfId="0" applyNumberFormat="1" applyFont="1" applyFill="1" applyBorder="1" applyAlignment="1">
      <alignment horizontal="center" vertical="center"/>
    </xf>
    <xf numFmtId="177" fontId="5" fillId="24" borderId="15" xfId="0" applyNumberFormat="1" applyFont="1" applyFill="1" applyBorder="1" applyAlignment="1">
      <alignment horizontal="center" vertical="center"/>
    </xf>
    <xf numFmtId="177" fontId="51" fillId="26" borderId="17" xfId="0" applyNumberFormat="1" applyFont="1" applyFill="1" applyBorder="1" applyAlignment="1">
      <alignment horizontal="left" vertical="center"/>
    </xf>
    <xf numFmtId="177" fontId="51" fillId="26" borderId="18" xfId="0" applyNumberFormat="1" applyFont="1" applyFill="1" applyBorder="1" applyAlignment="1">
      <alignment horizontal="left" vertical="center"/>
    </xf>
    <xf numFmtId="177" fontId="52" fillId="26" borderId="17" xfId="0" quotePrefix="1" applyNumberFormat="1" applyFont="1" applyFill="1" applyBorder="1" applyAlignment="1">
      <alignment horizontal="left" vertical="center"/>
    </xf>
    <xf numFmtId="177" fontId="52" fillId="26" borderId="17" xfId="0" applyNumberFormat="1" applyFont="1" applyFill="1" applyBorder="1" applyAlignment="1">
      <alignment horizontal="left" vertical="center"/>
    </xf>
    <xf numFmtId="177" fontId="52" fillId="26" borderId="18" xfId="0" applyNumberFormat="1" applyFont="1" applyFill="1" applyBorder="1" applyAlignment="1">
      <alignment horizontal="left" vertical="center"/>
    </xf>
    <xf numFmtId="177" fontId="49" fillId="26" borderId="17" xfId="0" quotePrefix="1" applyNumberFormat="1" applyFont="1" applyFill="1" applyBorder="1" applyAlignment="1">
      <alignment horizontal="left" vertical="center" wrapText="1"/>
    </xf>
    <xf numFmtId="177" fontId="49" fillId="26" borderId="17" xfId="0" applyNumberFormat="1" applyFont="1" applyFill="1" applyBorder="1" applyAlignment="1">
      <alignment horizontal="left" vertical="center" wrapText="1"/>
    </xf>
    <xf numFmtId="177" fontId="53"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left" vertical="center" wrapText="1"/>
    </xf>
    <xf numFmtId="177" fontId="49" fillId="24" borderId="15" xfId="0" applyNumberFormat="1" applyFont="1" applyFill="1" applyBorder="1" applyAlignment="1">
      <alignment horizontal="left" vertical="center" wrapText="1"/>
    </xf>
    <xf numFmtId="177" fontId="50" fillId="24" borderId="12" xfId="0" applyNumberFormat="1" applyFont="1" applyFill="1" applyBorder="1" applyAlignment="1">
      <alignment horizontal="center" vertical="center"/>
    </xf>
    <xf numFmtId="177" fontId="50" fillId="24" borderId="0" xfId="0" applyNumberFormat="1" applyFont="1" applyFill="1" applyBorder="1" applyAlignment="1">
      <alignment horizontal="center" vertical="center"/>
    </xf>
    <xf numFmtId="177" fontId="50" fillId="24" borderId="15" xfId="0" applyNumberFormat="1" applyFont="1" applyFill="1" applyBorder="1" applyAlignment="1">
      <alignment horizontal="center" vertical="center"/>
    </xf>
    <xf numFmtId="177" fontId="49" fillId="21" borderId="22" xfId="0" applyNumberFormat="1" applyFont="1" applyFill="1" applyBorder="1" applyAlignment="1">
      <alignment horizontal="left" vertical="center"/>
    </xf>
    <xf numFmtId="177" fontId="49" fillId="21" borderId="23" xfId="0" applyNumberFormat="1" applyFont="1" applyFill="1" applyBorder="1" applyAlignment="1">
      <alignment horizontal="left" vertical="center"/>
    </xf>
    <xf numFmtId="177" fontId="23" fillId="21" borderId="22" xfId="0" quotePrefix="1" applyNumberFormat="1" applyFont="1" applyFill="1" applyBorder="1" applyAlignment="1">
      <alignment horizontal="left" vertical="center" wrapText="1"/>
    </xf>
    <xf numFmtId="177" fontId="23" fillId="21" borderId="23" xfId="0" quotePrefix="1" applyNumberFormat="1" applyFont="1" applyFill="1" applyBorder="1" applyAlignment="1">
      <alignment horizontal="left" vertical="center" wrapText="1"/>
    </xf>
    <xf numFmtId="177" fontId="49" fillId="21" borderId="22" xfId="0" quotePrefix="1" applyNumberFormat="1" applyFont="1" applyFill="1" applyBorder="1" applyAlignment="1">
      <alignment horizontal="left" vertical="center" wrapText="1"/>
    </xf>
    <xf numFmtId="177" fontId="49" fillId="21" borderId="22" xfId="0" applyNumberFormat="1" applyFont="1" applyFill="1" applyBorder="1" applyAlignment="1">
      <alignment horizontal="left" vertical="center" wrapText="1"/>
    </xf>
    <xf numFmtId="177" fontId="49" fillId="24" borderId="13" xfId="0" applyNumberFormat="1" applyFont="1" applyFill="1" applyBorder="1" applyAlignment="1">
      <alignment horizontal="center" vertical="center"/>
    </xf>
    <xf numFmtId="43" fontId="30" fillId="0" borderId="0" xfId="116" applyFont="1" applyBorder="1" applyAlignment="1">
      <alignment horizontal="center" vertical="center"/>
    </xf>
    <xf numFmtId="43" fontId="30" fillId="0" borderId="10" xfId="116" applyFont="1" applyBorder="1" applyAlignment="1">
      <alignment horizontal="left" vertical="center"/>
    </xf>
    <xf numFmtId="43" fontId="30" fillId="0" borderId="13" xfId="116" applyFont="1" applyBorder="1" applyAlignment="1">
      <alignment horizontal="left" vertical="center"/>
    </xf>
    <xf numFmtId="43" fontId="30" fillId="0" borderId="11" xfId="116" applyFont="1" applyBorder="1" applyAlignment="1">
      <alignment horizontal="left" vertical="center"/>
    </xf>
    <xf numFmtId="177" fontId="48" fillId="24" borderId="36" xfId="0" applyNumberFormat="1" applyFont="1" applyFill="1" applyBorder="1" applyAlignment="1">
      <alignment horizontal="center" vertical="center"/>
    </xf>
    <xf numFmtId="177" fontId="48" fillId="24" borderId="35"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1" borderId="22" xfId="0" applyNumberFormat="1" applyFont="1" applyFill="1" applyBorder="1" applyAlignment="1">
      <alignment horizontal="center" vertical="center" wrapText="1"/>
    </xf>
    <xf numFmtId="177" fontId="49" fillId="21" borderId="23" xfId="0" applyNumberFormat="1" applyFont="1" applyFill="1" applyBorder="1" applyAlignment="1">
      <alignment horizontal="center" vertical="center" wrapText="1"/>
    </xf>
    <xf numFmtId="177" fontId="49" fillId="21" borderId="23" xfId="0" applyNumberFormat="1" applyFont="1" applyFill="1" applyBorder="1" applyAlignment="1">
      <alignment horizontal="left" vertical="center" wrapText="1"/>
    </xf>
    <xf numFmtId="177" fontId="49" fillId="24" borderId="10" xfId="0" applyNumberFormat="1" applyFont="1" applyFill="1" applyBorder="1" applyAlignment="1">
      <alignment horizontal="left" vertical="center" wrapText="1"/>
    </xf>
    <xf numFmtId="177" fontId="49" fillId="24" borderId="13" xfId="0" applyNumberFormat="1" applyFont="1" applyFill="1" applyBorder="1" applyAlignment="1">
      <alignment horizontal="left" vertical="center" wrapText="1"/>
    </xf>
    <xf numFmtId="177" fontId="49" fillId="24" borderId="11" xfId="0" applyNumberFormat="1" applyFont="1" applyFill="1" applyBorder="1" applyAlignment="1">
      <alignment horizontal="left" vertical="center" wrapText="1"/>
    </xf>
    <xf numFmtId="177" fontId="23" fillId="24" borderId="30" xfId="0" applyNumberFormat="1" applyFont="1" applyFill="1" applyBorder="1" applyAlignment="1">
      <alignment horizontal="left" vertical="center" wrapText="1"/>
    </xf>
    <xf numFmtId="177" fontId="47" fillId="24" borderId="14" xfId="0" applyNumberFormat="1" applyFont="1" applyFill="1" applyBorder="1" applyAlignment="1">
      <alignment horizontal="left" vertical="center" wrapText="1"/>
    </xf>
    <xf numFmtId="0" fontId="29" fillId="21" borderId="0" xfId="0" applyFont="1" applyFill="1" applyBorder="1" applyAlignment="1">
      <alignment horizontal="center" vertical="center"/>
    </xf>
    <xf numFmtId="0" fontId="30" fillId="0" borderId="0" xfId="3" applyFont="1" applyAlignment="1">
      <alignment horizontal="left" vertical="center" wrapText="1"/>
    </xf>
    <xf numFmtId="0" fontId="29" fillId="21" borderId="0" xfId="3" applyFont="1" applyFill="1" applyBorder="1" applyAlignment="1">
      <alignment horizontal="left"/>
    </xf>
    <xf numFmtId="0" fontId="30" fillId="0" borderId="0" xfId="3" applyFont="1" applyBorder="1"/>
    <xf numFmtId="0" fontId="40" fillId="0" borderId="0"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xf numFmtId="0" fontId="29"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lignment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0</xdr:col>
      <xdr:colOff>690182</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twoCellAnchor editAs="oneCell">
    <xdr:from>
      <xdr:col>1</xdr:col>
      <xdr:colOff>772585</xdr:colOff>
      <xdr:row>59</xdr:row>
      <xdr:rowOff>150394</xdr:rowOff>
    </xdr:from>
    <xdr:to>
      <xdr:col>1</xdr:col>
      <xdr:colOff>1651001</xdr:colOff>
      <xdr:row>59</xdr:row>
      <xdr:rowOff>642012</xdr:rowOff>
    </xdr:to>
    <xdr:pic>
      <xdr:nvPicPr>
        <xdr:cNvPr id="3" name="Imagem 2">
          <a:extLst>
            <a:ext uri="{FF2B5EF4-FFF2-40B4-BE49-F238E27FC236}">
              <a16:creationId xmlns:a16="http://schemas.microsoft.com/office/drawing/2014/main" xmlns="" id="{E908A2D0-3F2C-489A-9355-AC135BEE5376}"/>
            </a:ext>
          </a:extLst>
        </xdr:cNvPr>
        <xdr:cNvPicPr>
          <a:picLocks noChangeAspect="1"/>
        </xdr:cNvPicPr>
      </xdr:nvPicPr>
      <xdr:blipFill>
        <a:blip xmlns:r="http://schemas.openxmlformats.org/officeDocument/2006/relationships" r:embed="rId2" cstate="print"/>
        <a:stretch>
          <a:fillRect/>
        </a:stretch>
      </xdr:blipFill>
      <xdr:spPr>
        <a:xfrm>
          <a:off x="1608668" y="19729561"/>
          <a:ext cx="878416" cy="491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5</xdr:col>
      <xdr:colOff>495300</xdr:colOff>
      <xdr:row>35</xdr:row>
      <xdr:rowOff>314789</xdr:rowOff>
    </xdr:to>
    <xdr:pic>
      <xdr:nvPicPr>
        <xdr:cNvPr id="2" name="Imagem 1">
          <a:extLst>
            <a:ext uri="{FF2B5EF4-FFF2-40B4-BE49-F238E27FC236}">
              <a16:creationId xmlns:a16="http://schemas.microsoft.com/office/drawing/2014/main" xmlns="" id="{10178B27-670D-4C84-BD21-162A3E72DA27}"/>
            </a:ext>
          </a:extLst>
        </xdr:cNvPr>
        <xdr:cNvPicPr>
          <a:picLocks noChangeAspect="1"/>
        </xdr:cNvPicPr>
      </xdr:nvPicPr>
      <xdr:blipFill>
        <a:blip xmlns:r="http://schemas.openxmlformats.org/officeDocument/2006/relationships" r:embed="rId1"/>
        <a:stretch>
          <a:fillRect/>
        </a:stretch>
      </xdr:blipFill>
      <xdr:spPr>
        <a:xfrm>
          <a:off x="819150" y="4381500"/>
          <a:ext cx="4867275" cy="3086564"/>
        </a:xfrm>
        <a:prstGeom prst="rect">
          <a:avLst/>
        </a:prstGeom>
      </xdr:spPr>
    </xdr:pic>
    <xdr:clientData/>
  </xdr:twoCellAnchor>
  <xdr:twoCellAnchor editAs="oneCell">
    <xdr:from>
      <xdr:col>6</xdr:col>
      <xdr:colOff>0</xdr:colOff>
      <xdr:row>47</xdr:row>
      <xdr:rowOff>0</xdr:rowOff>
    </xdr:from>
    <xdr:to>
      <xdr:col>7</xdr:col>
      <xdr:colOff>182575</xdr:colOff>
      <xdr:row>49</xdr:row>
      <xdr:rowOff>93769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2"/>
        <a:stretch>
          <a:fillRect/>
        </a:stretch>
      </xdr:blipFill>
      <xdr:spPr>
        <a:xfrm>
          <a:off x="5838825" y="10315575"/>
          <a:ext cx="877900" cy="4938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54FCAEDC-98D9-4F47-BD7C-6DE1F10EA2B3}"/>
            </a:ext>
          </a:extLst>
        </xdr:cNvPr>
        <xdr:cNvPicPr>
          <a:picLocks noChangeAspect="1"/>
        </xdr:cNvPicPr>
      </xdr:nvPicPr>
      <xdr:blipFill>
        <a:blip xmlns:r="http://schemas.openxmlformats.org/officeDocument/2006/relationships" r:embed="rId1"/>
        <a:stretch>
          <a:fillRect/>
        </a:stretch>
      </xdr:blipFill>
      <xdr:spPr>
        <a:xfrm>
          <a:off x="5695950" y="9896475"/>
          <a:ext cx="877900" cy="4938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1D0E92C3-10E6-4804-922B-176ED8D4F021}"/>
            </a:ext>
          </a:extLst>
        </xdr:cNvPr>
        <xdr:cNvPicPr>
          <a:picLocks noChangeAspect="1"/>
        </xdr:cNvPicPr>
      </xdr:nvPicPr>
      <xdr:blipFill>
        <a:blip xmlns:r="http://schemas.openxmlformats.org/officeDocument/2006/relationships" r:embed="rId1"/>
        <a:stretch>
          <a:fillRect/>
        </a:stretch>
      </xdr:blipFill>
      <xdr:spPr>
        <a:xfrm>
          <a:off x="5695950" y="10229850"/>
          <a:ext cx="877900" cy="493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219075</xdr:colOff>
      <xdr:row>30</xdr:row>
      <xdr:rowOff>152400</xdr:rowOff>
    </xdr:from>
    <xdr:to>
      <xdr:col>3</xdr:col>
      <xdr:colOff>561975</xdr:colOff>
      <xdr:row>32</xdr:row>
      <xdr:rowOff>85725</xdr:rowOff>
    </xdr:to>
    <xdr:pic>
      <xdr:nvPicPr>
        <xdr:cNvPr id="2" name="Imagem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30481</xdr:colOff>
      <xdr:row>0</xdr:row>
      <xdr:rowOff>0</xdr:rowOff>
    </xdr:from>
    <xdr:to>
      <xdr:col>0</xdr:col>
      <xdr:colOff>807721</xdr:colOff>
      <xdr:row>4</xdr:row>
      <xdr:rowOff>30480</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0481" y="0"/>
          <a:ext cx="777240" cy="899160"/>
        </a:xfrm>
        <a:prstGeom prst="rect">
          <a:avLst/>
        </a:prstGeom>
      </xdr:spPr>
    </xdr:pic>
    <xdr:clientData/>
  </xdr:twoCellAnchor>
  <xdr:twoCellAnchor>
    <xdr:from>
      <xdr:col>0</xdr:col>
      <xdr:colOff>219075</xdr:colOff>
      <xdr:row>30</xdr:row>
      <xdr:rowOff>152400</xdr:rowOff>
    </xdr:from>
    <xdr:to>
      <xdr:col>3</xdr:col>
      <xdr:colOff>561975</xdr:colOff>
      <xdr:row>32</xdr:row>
      <xdr:rowOff>85725</xdr:rowOff>
    </xdr:to>
    <xdr:pic>
      <xdr:nvPicPr>
        <xdr:cNvPr id="4" name="Imagem 3">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8</xdr:row>
      <xdr:rowOff>133350</xdr:rowOff>
    </xdr:from>
    <xdr:to>
      <xdr:col>6</xdr:col>
      <xdr:colOff>200025</xdr:colOff>
      <xdr:row>49</xdr:row>
      <xdr:rowOff>152400</xdr:rowOff>
    </xdr:to>
    <xdr:pic>
      <xdr:nvPicPr>
        <xdr:cNvPr id="2" name="Imagem 1">
          <a:extLst>
            <a:ext uri="{FF2B5EF4-FFF2-40B4-BE49-F238E27FC236}">
              <a16:creationId xmlns:a16="http://schemas.microsoft.com/office/drawing/2014/main" xmlns="" id="{19425400-519F-4EA1-97C3-39A6C1E40F11}"/>
            </a:ext>
          </a:extLst>
        </xdr:cNvPr>
        <xdr:cNvPicPr>
          <a:picLocks noChangeAspect="1"/>
        </xdr:cNvPicPr>
      </xdr:nvPicPr>
      <xdr:blipFill>
        <a:blip xmlns:r="http://schemas.openxmlformats.org/officeDocument/2006/relationships" r:embed="rId1"/>
        <a:stretch>
          <a:fillRect/>
        </a:stretch>
      </xdr:blipFill>
      <xdr:spPr>
        <a:xfrm>
          <a:off x="438150" y="1743075"/>
          <a:ext cx="5600700" cy="8162925"/>
        </a:xfrm>
        <a:prstGeom prst="rect">
          <a:avLst/>
        </a:prstGeom>
      </xdr:spPr>
    </xdr:pic>
    <xdr:clientData/>
  </xdr:twoCellAnchor>
  <xdr:twoCellAnchor editAs="oneCell">
    <xdr:from>
      <xdr:col>6</xdr:col>
      <xdr:colOff>171450</xdr:colOff>
      <xdr:row>47</xdr:row>
      <xdr:rowOff>0</xdr:rowOff>
    </xdr:from>
    <xdr:to>
      <xdr:col>7</xdr:col>
      <xdr:colOff>458800</xdr:colOff>
      <xdr:row>49</xdr:row>
      <xdr:rowOff>93769</xdr:rowOff>
    </xdr:to>
    <xdr:pic>
      <xdr:nvPicPr>
        <xdr:cNvPr id="3" name="Imagem 2">
          <a:extLst>
            <a:ext uri="{FF2B5EF4-FFF2-40B4-BE49-F238E27FC236}">
              <a16:creationId xmlns:a16="http://schemas.microsoft.com/office/drawing/2014/main" xmlns="" id="{ED22E004-8E13-4A47-BCD2-140B3882DC11}"/>
            </a:ext>
          </a:extLst>
        </xdr:cNvPr>
        <xdr:cNvPicPr>
          <a:picLocks noChangeAspect="1"/>
        </xdr:cNvPicPr>
      </xdr:nvPicPr>
      <xdr:blipFill>
        <a:blip xmlns:r="http://schemas.openxmlformats.org/officeDocument/2006/relationships" r:embed="rId2"/>
        <a:stretch>
          <a:fillRect/>
        </a:stretch>
      </xdr:blipFill>
      <xdr:spPr>
        <a:xfrm>
          <a:off x="6010275" y="9353550"/>
          <a:ext cx="877900"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21</xdr:row>
      <xdr:rowOff>9525</xdr:rowOff>
    </xdr:from>
    <xdr:to>
      <xdr:col>4</xdr:col>
      <xdr:colOff>656643</xdr:colOff>
      <xdr:row>37</xdr:row>
      <xdr:rowOff>75725</xdr:rowOff>
    </xdr:to>
    <xdr:pic>
      <xdr:nvPicPr>
        <xdr:cNvPr id="2" name="Imagem 1">
          <a:extLst>
            <a:ext uri="{FF2B5EF4-FFF2-40B4-BE49-F238E27FC236}">
              <a16:creationId xmlns:a16="http://schemas.microsoft.com/office/drawing/2014/main" xmlns="" id="{C42E78B8-791B-4398-9A4F-07BCE320504A}"/>
            </a:ext>
          </a:extLst>
        </xdr:cNvPr>
        <xdr:cNvPicPr>
          <a:picLocks noChangeAspect="1"/>
        </xdr:cNvPicPr>
      </xdr:nvPicPr>
      <xdr:blipFill>
        <a:blip xmlns:r="http://schemas.openxmlformats.org/officeDocument/2006/relationships" r:embed="rId1"/>
        <a:stretch>
          <a:fillRect/>
        </a:stretch>
      </xdr:blipFill>
      <xdr:spPr>
        <a:xfrm>
          <a:off x="409575" y="4391025"/>
          <a:ext cx="4657143" cy="3800000"/>
        </a:xfrm>
        <a:prstGeom prst="rect">
          <a:avLst/>
        </a:prstGeom>
      </xdr:spPr>
    </xdr:pic>
    <xdr:clientData/>
  </xdr:twoCellAnchor>
  <xdr:twoCellAnchor editAs="oneCell">
    <xdr:from>
      <xdr:col>6</xdr:col>
      <xdr:colOff>9525</xdr:colOff>
      <xdr:row>47</xdr:row>
      <xdr:rowOff>9525</xdr:rowOff>
    </xdr:from>
    <xdr:to>
      <xdr:col>7</xdr:col>
      <xdr:colOff>192100</xdr:colOff>
      <xdr:row>49</xdr:row>
      <xdr:rowOff>103294</xdr:rowOff>
    </xdr:to>
    <xdr:pic>
      <xdr:nvPicPr>
        <xdr:cNvPr id="3" name="Imagem 2">
          <a:extLst>
            <a:ext uri="{FF2B5EF4-FFF2-40B4-BE49-F238E27FC236}">
              <a16:creationId xmlns:a16="http://schemas.microsoft.com/office/drawing/2014/main" xmlns="" id="{68B40008-A3E4-48F4-81E5-7E291EF69A31}"/>
            </a:ext>
          </a:extLst>
        </xdr:cNvPr>
        <xdr:cNvPicPr>
          <a:picLocks noChangeAspect="1"/>
        </xdr:cNvPicPr>
      </xdr:nvPicPr>
      <xdr:blipFill>
        <a:blip xmlns:r="http://schemas.openxmlformats.org/officeDocument/2006/relationships" r:embed="rId2"/>
        <a:stretch>
          <a:fillRect/>
        </a:stretch>
      </xdr:blipFill>
      <xdr:spPr>
        <a:xfrm>
          <a:off x="5848350" y="10125075"/>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571500</xdr:colOff>
      <xdr:row>46</xdr:row>
      <xdr:rowOff>152400</xdr:rowOff>
    </xdr:from>
    <xdr:to>
      <xdr:col>7</xdr:col>
      <xdr:colOff>106375</xdr:colOff>
      <xdr:row>49</xdr:row>
      <xdr:rowOff>46144</xdr:rowOff>
    </xdr:to>
    <xdr:pic>
      <xdr:nvPicPr>
        <xdr:cNvPr id="2" name="Imagem 1">
          <a:extLst>
            <a:ext uri="{FF2B5EF4-FFF2-40B4-BE49-F238E27FC236}">
              <a16:creationId xmlns:a16="http://schemas.microsoft.com/office/drawing/2014/main" xmlns="" id="{8BB0F5D5-8717-4A00-867F-B6517AED666E}"/>
            </a:ext>
          </a:extLst>
        </xdr:cNvPr>
        <xdr:cNvPicPr>
          <a:picLocks noChangeAspect="1"/>
        </xdr:cNvPicPr>
      </xdr:nvPicPr>
      <xdr:blipFill>
        <a:blip xmlns:r="http://schemas.openxmlformats.org/officeDocument/2006/relationships" r:embed="rId1"/>
        <a:stretch>
          <a:fillRect/>
        </a:stretch>
      </xdr:blipFill>
      <xdr:spPr>
        <a:xfrm>
          <a:off x="5762625" y="10067925"/>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23</xdr:row>
      <xdr:rowOff>151540</xdr:rowOff>
    </xdr:from>
    <xdr:to>
      <xdr:col>8</xdr:col>
      <xdr:colOff>104775</xdr:colOff>
      <xdr:row>35</xdr:row>
      <xdr:rowOff>256820</xdr:rowOff>
    </xdr:to>
    <xdr:pic>
      <xdr:nvPicPr>
        <xdr:cNvPr id="3" name="Imagem 2">
          <a:extLst>
            <a:ext uri="{FF2B5EF4-FFF2-40B4-BE49-F238E27FC236}">
              <a16:creationId xmlns:a16="http://schemas.microsoft.com/office/drawing/2014/main" xmlns="" id="{193CAF6D-B3E8-4EF6-8729-53C5F2832ECB}"/>
            </a:ext>
          </a:extLst>
        </xdr:cNvPr>
        <xdr:cNvPicPr>
          <a:picLocks noChangeAspect="1"/>
        </xdr:cNvPicPr>
      </xdr:nvPicPr>
      <xdr:blipFill>
        <a:blip xmlns:r="http://schemas.openxmlformats.org/officeDocument/2006/relationships" r:embed="rId1"/>
        <a:stretch>
          <a:fillRect/>
        </a:stretch>
      </xdr:blipFill>
      <xdr:spPr>
        <a:xfrm>
          <a:off x="0" y="4914040"/>
          <a:ext cx="6943725" cy="2496055"/>
        </a:xfrm>
        <a:prstGeom prst="rect">
          <a:avLst/>
        </a:prstGeom>
      </xdr:spPr>
    </xdr:pic>
    <xdr:clientData/>
  </xdr:twoCellAnchor>
  <xdr:twoCellAnchor editAs="oneCell">
    <xdr:from>
      <xdr:col>6</xdr:col>
      <xdr:colOff>47625</xdr:colOff>
      <xdr:row>46</xdr:row>
      <xdr:rowOff>190500</xdr:rowOff>
    </xdr:from>
    <xdr:to>
      <xdr:col>7</xdr:col>
      <xdr:colOff>230200</xdr:colOff>
      <xdr:row>49</xdr:row>
      <xdr:rowOff>84244</xdr:rowOff>
    </xdr:to>
    <xdr:pic>
      <xdr:nvPicPr>
        <xdr:cNvPr id="2" name="Imagem 1">
          <a:extLst>
            <a:ext uri="{FF2B5EF4-FFF2-40B4-BE49-F238E27FC236}">
              <a16:creationId xmlns:a16="http://schemas.microsoft.com/office/drawing/2014/main" xmlns="" id="{EB30FF9D-B6F1-45B0-89A9-DAC3F690E5A4}"/>
            </a:ext>
          </a:extLst>
        </xdr:cNvPr>
        <xdr:cNvPicPr>
          <a:picLocks noChangeAspect="1"/>
        </xdr:cNvPicPr>
      </xdr:nvPicPr>
      <xdr:blipFill>
        <a:blip xmlns:r="http://schemas.openxmlformats.org/officeDocument/2006/relationships" r:embed="rId2"/>
        <a:stretch>
          <a:fillRect/>
        </a:stretch>
      </xdr:blipFill>
      <xdr:spPr>
        <a:xfrm>
          <a:off x="5638800" y="10344150"/>
          <a:ext cx="877900"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19</xdr:row>
      <xdr:rowOff>25765</xdr:rowOff>
    </xdr:from>
    <xdr:to>
      <xdr:col>4</xdr:col>
      <xdr:colOff>685799</xdr:colOff>
      <xdr:row>48</xdr:row>
      <xdr:rowOff>152399</xdr:rowOff>
    </xdr:to>
    <xdr:pic>
      <xdr:nvPicPr>
        <xdr:cNvPr id="6" name="Imagem 5">
          <a:extLst>
            <a:ext uri="{FF2B5EF4-FFF2-40B4-BE49-F238E27FC236}">
              <a16:creationId xmlns:a16="http://schemas.microsoft.com/office/drawing/2014/main" xmlns="" id="{ED483C1F-14C9-485F-A33D-544E3AF674F6}"/>
            </a:ext>
          </a:extLst>
        </xdr:cNvPr>
        <xdr:cNvPicPr>
          <a:picLocks noChangeAspect="1"/>
        </xdr:cNvPicPr>
      </xdr:nvPicPr>
      <xdr:blipFill>
        <a:blip xmlns:r="http://schemas.openxmlformats.org/officeDocument/2006/relationships" r:embed="rId1"/>
        <a:stretch>
          <a:fillRect/>
        </a:stretch>
      </xdr:blipFill>
      <xdr:spPr>
        <a:xfrm>
          <a:off x="0" y="3931015"/>
          <a:ext cx="5095874" cy="6441709"/>
        </a:xfrm>
        <a:prstGeom prst="rect">
          <a:avLst/>
        </a:prstGeom>
      </xdr:spPr>
    </xdr:pic>
    <xdr:clientData/>
  </xdr:twoCellAnchor>
  <xdr:twoCellAnchor editAs="oneCell">
    <xdr:from>
      <xdr:col>4</xdr:col>
      <xdr:colOff>428625</xdr:colOff>
      <xdr:row>19</xdr:row>
      <xdr:rowOff>123824</xdr:rowOff>
    </xdr:from>
    <xdr:to>
      <xdr:col>7</xdr:col>
      <xdr:colOff>496462</xdr:colOff>
      <xdr:row>35</xdr:row>
      <xdr:rowOff>523874</xdr:rowOff>
    </xdr:to>
    <xdr:pic>
      <xdr:nvPicPr>
        <xdr:cNvPr id="7" name="Imagem 6">
          <a:extLst>
            <a:ext uri="{FF2B5EF4-FFF2-40B4-BE49-F238E27FC236}">
              <a16:creationId xmlns:a16="http://schemas.microsoft.com/office/drawing/2014/main" xmlns="" id="{71C5740F-5E9C-4364-90A9-75E8D119EE3D}"/>
            </a:ext>
          </a:extLst>
        </xdr:cNvPr>
        <xdr:cNvPicPr>
          <a:picLocks noChangeAspect="1"/>
        </xdr:cNvPicPr>
      </xdr:nvPicPr>
      <xdr:blipFill>
        <a:blip xmlns:r="http://schemas.openxmlformats.org/officeDocument/2006/relationships" r:embed="rId2"/>
        <a:stretch>
          <a:fillRect/>
        </a:stretch>
      </xdr:blipFill>
      <xdr:spPr>
        <a:xfrm>
          <a:off x="4838700" y="4029074"/>
          <a:ext cx="2191912" cy="3552825"/>
        </a:xfrm>
        <a:prstGeom prst="rect">
          <a:avLst/>
        </a:prstGeom>
      </xdr:spPr>
    </xdr:pic>
    <xdr:clientData/>
  </xdr:twoCellAnchor>
  <xdr:twoCellAnchor editAs="oneCell">
    <xdr:from>
      <xdr:col>6</xdr:col>
      <xdr:colOff>47625</xdr:colOff>
      <xdr:row>47</xdr:row>
      <xdr:rowOff>47625</xdr:rowOff>
    </xdr:from>
    <xdr:to>
      <xdr:col>7</xdr:col>
      <xdr:colOff>230200</xdr:colOff>
      <xdr:row>49</xdr:row>
      <xdr:rowOff>141394</xdr:rowOff>
    </xdr:to>
    <xdr:pic>
      <xdr:nvPicPr>
        <xdr:cNvPr id="2" name="Imagem 1">
          <a:extLst>
            <a:ext uri="{FF2B5EF4-FFF2-40B4-BE49-F238E27FC236}">
              <a16:creationId xmlns:a16="http://schemas.microsoft.com/office/drawing/2014/main" xmlns="" id="{1DDB361B-B732-46CB-9D51-80317FFE08F0}"/>
            </a:ext>
          </a:extLst>
        </xdr:cNvPr>
        <xdr:cNvPicPr>
          <a:picLocks noChangeAspect="1"/>
        </xdr:cNvPicPr>
      </xdr:nvPicPr>
      <xdr:blipFill>
        <a:blip xmlns:r="http://schemas.openxmlformats.org/officeDocument/2006/relationships" r:embed="rId3"/>
        <a:stretch>
          <a:fillRect/>
        </a:stretch>
      </xdr:blipFill>
      <xdr:spPr>
        <a:xfrm>
          <a:off x="5886450" y="10067925"/>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161924</xdr:colOff>
      <xdr:row>23</xdr:row>
      <xdr:rowOff>21711</xdr:rowOff>
    </xdr:from>
    <xdr:to>
      <xdr:col>7</xdr:col>
      <xdr:colOff>547121</xdr:colOff>
      <xdr:row>42</xdr:row>
      <xdr:rowOff>180975</xdr:rowOff>
    </xdr:to>
    <xdr:pic>
      <xdr:nvPicPr>
        <xdr:cNvPr id="2" name="Imagem 1">
          <a:extLst>
            <a:ext uri="{FF2B5EF4-FFF2-40B4-BE49-F238E27FC236}">
              <a16:creationId xmlns:a16="http://schemas.microsoft.com/office/drawing/2014/main" xmlns="" id="{1501393D-49C0-432B-ABE0-C56D1259C504}"/>
            </a:ext>
          </a:extLst>
        </xdr:cNvPr>
        <xdr:cNvPicPr>
          <a:picLocks noChangeAspect="1"/>
        </xdr:cNvPicPr>
      </xdr:nvPicPr>
      <xdr:blipFill>
        <a:blip xmlns:r="http://schemas.openxmlformats.org/officeDocument/2006/relationships" r:embed="rId1"/>
        <a:stretch>
          <a:fillRect/>
        </a:stretch>
      </xdr:blipFill>
      <xdr:spPr>
        <a:xfrm>
          <a:off x="161924" y="4803261"/>
          <a:ext cx="6919347" cy="4502664"/>
        </a:xfrm>
        <a:prstGeom prst="rect">
          <a:avLst/>
        </a:prstGeom>
      </xdr:spPr>
    </xdr:pic>
    <xdr:clientData/>
  </xdr:twoCellAnchor>
  <xdr:twoCellAnchor editAs="oneCell">
    <xdr:from>
      <xdr:col>6</xdr:col>
      <xdr:colOff>0</xdr:colOff>
      <xdr:row>46</xdr:row>
      <xdr:rowOff>0</xdr:rowOff>
    </xdr:from>
    <xdr:to>
      <xdr:col>7</xdr:col>
      <xdr:colOff>182575</xdr:colOff>
      <xdr:row>48</xdr:row>
      <xdr:rowOff>93769</xdr:rowOff>
    </xdr:to>
    <xdr:pic>
      <xdr:nvPicPr>
        <xdr:cNvPr id="3" name="Imagem 2">
          <a:extLst>
            <a:ext uri="{FF2B5EF4-FFF2-40B4-BE49-F238E27FC236}">
              <a16:creationId xmlns:a16="http://schemas.microsoft.com/office/drawing/2014/main" xmlns="" id="{59AFFAD2-4363-46EB-A14B-05AF3DCC9E72}"/>
            </a:ext>
          </a:extLst>
        </xdr:cNvPr>
        <xdr:cNvPicPr>
          <a:picLocks noChangeAspect="1"/>
        </xdr:cNvPicPr>
      </xdr:nvPicPr>
      <xdr:blipFill>
        <a:blip xmlns:r="http://schemas.openxmlformats.org/officeDocument/2006/relationships" r:embed="rId2"/>
        <a:stretch>
          <a:fillRect/>
        </a:stretch>
      </xdr:blipFill>
      <xdr:spPr>
        <a:xfrm>
          <a:off x="5838825" y="9925050"/>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7</xdr:col>
      <xdr:colOff>385410</xdr:colOff>
      <xdr:row>40</xdr:row>
      <xdr:rowOff>180984</xdr:rowOff>
    </xdr:to>
    <xdr:pic>
      <xdr:nvPicPr>
        <xdr:cNvPr id="3" name="Imagem 2">
          <a:extLst>
            <a:ext uri="{FF2B5EF4-FFF2-40B4-BE49-F238E27FC236}">
              <a16:creationId xmlns:a16="http://schemas.microsoft.com/office/drawing/2014/main" xmlns="" id="{63C7F58F-B9D5-48F4-83C7-58E911CC40EF}"/>
            </a:ext>
          </a:extLst>
        </xdr:cNvPr>
        <xdr:cNvPicPr>
          <a:picLocks noChangeAspect="1"/>
        </xdr:cNvPicPr>
      </xdr:nvPicPr>
      <xdr:blipFill>
        <a:blip xmlns:r="http://schemas.openxmlformats.org/officeDocument/2006/relationships" r:embed="rId1"/>
        <a:stretch>
          <a:fillRect/>
        </a:stretch>
      </xdr:blipFill>
      <xdr:spPr>
        <a:xfrm>
          <a:off x="0" y="4610100"/>
          <a:ext cx="6919560" cy="4505334"/>
        </a:xfrm>
        <a:prstGeom prst="rect">
          <a:avLst/>
        </a:prstGeom>
      </xdr:spPr>
    </xdr:pic>
    <xdr:clientData/>
  </xdr:twoCellAnchor>
  <xdr:twoCellAnchor editAs="oneCell">
    <xdr:from>
      <xdr:col>6</xdr:col>
      <xdr:colOff>19050</xdr:colOff>
      <xdr:row>46</xdr:row>
      <xdr:rowOff>95250</xdr:rowOff>
    </xdr:from>
    <xdr:to>
      <xdr:col>7</xdr:col>
      <xdr:colOff>201625</xdr:colOff>
      <xdr:row>48</xdr:row>
      <xdr:rowOff>189019</xdr:rowOff>
    </xdr:to>
    <xdr:pic>
      <xdr:nvPicPr>
        <xdr:cNvPr id="2" name="Imagem 1">
          <a:extLst>
            <a:ext uri="{FF2B5EF4-FFF2-40B4-BE49-F238E27FC236}">
              <a16:creationId xmlns:a16="http://schemas.microsoft.com/office/drawing/2014/main" xmlns="" id="{44BD1A47-5042-44F1-94F5-5E426655B5F0}"/>
            </a:ext>
          </a:extLst>
        </xdr:cNvPr>
        <xdr:cNvPicPr>
          <a:picLocks noChangeAspect="1"/>
        </xdr:cNvPicPr>
      </xdr:nvPicPr>
      <xdr:blipFill>
        <a:blip xmlns:r="http://schemas.openxmlformats.org/officeDocument/2006/relationships" r:embed="rId2"/>
        <a:stretch>
          <a:fillRect/>
        </a:stretch>
      </xdr:blipFill>
      <xdr:spPr>
        <a:xfrm>
          <a:off x="5857875" y="10229850"/>
          <a:ext cx="877900" cy="493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5</xdr:col>
      <xdr:colOff>495300</xdr:colOff>
      <xdr:row>35</xdr:row>
      <xdr:rowOff>314789</xdr:rowOff>
    </xdr:to>
    <xdr:pic>
      <xdr:nvPicPr>
        <xdr:cNvPr id="3" name="Imagem 2">
          <a:extLst>
            <a:ext uri="{FF2B5EF4-FFF2-40B4-BE49-F238E27FC236}">
              <a16:creationId xmlns:a16="http://schemas.microsoft.com/office/drawing/2014/main" xmlns="" id="{DFB411E9-7340-4B6B-BD0B-28BEDE2EB847}"/>
            </a:ext>
          </a:extLst>
        </xdr:cNvPr>
        <xdr:cNvPicPr>
          <a:picLocks noChangeAspect="1"/>
        </xdr:cNvPicPr>
      </xdr:nvPicPr>
      <xdr:blipFill>
        <a:blip xmlns:r="http://schemas.openxmlformats.org/officeDocument/2006/relationships" r:embed="rId1"/>
        <a:stretch>
          <a:fillRect/>
        </a:stretch>
      </xdr:blipFill>
      <xdr:spPr>
        <a:xfrm>
          <a:off x="819150" y="4381500"/>
          <a:ext cx="4867275" cy="3086564"/>
        </a:xfrm>
        <a:prstGeom prst="rect">
          <a:avLst/>
        </a:prstGeom>
      </xdr:spPr>
    </xdr:pic>
    <xdr:clientData/>
  </xdr:twoCellAnchor>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B11846CB-C9A1-4F42-9F16-9604F7AAB051}"/>
            </a:ext>
          </a:extLst>
        </xdr:cNvPr>
        <xdr:cNvPicPr>
          <a:picLocks noChangeAspect="1"/>
        </xdr:cNvPicPr>
      </xdr:nvPicPr>
      <xdr:blipFill>
        <a:blip xmlns:r="http://schemas.openxmlformats.org/officeDocument/2006/relationships" r:embed="rId2"/>
        <a:stretch>
          <a:fillRect/>
        </a:stretch>
      </xdr:blipFill>
      <xdr:spPr>
        <a:xfrm>
          <a:off x="5838825" y="10115550"/>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AL60"/>
  <sheetViews>
    <sheetView showGridLines="0" tabSelected="1" view="pageBreakPreview" zoomScale="90" zoomScaleSheetLayoutView="90" workbookViewId="0">
      <selection activeCell="C69" sqref="C69"/>
    </sheetView>
  </sheetViews>
  <sheetFormatPr defaultRowHeight="16.5"/>
  <cols>
    <col min="1" max="1" width="12.5703125" style="6" customWidth="1"/>
    <col min="2" max="2" width="50.85546875" style="12" customWidth="1"/>
    <col min="3" max="3" width="7.7109375" style="1" bestFit="1" customWidth="1"/>
    <col min="4" max="4" width="7.85546875" style="13" bestFit="1" customWidth="1"/>
    <col min="5" max="5" width="12.7109375" style="14" customWidth="1"/>
    <col min="6" max="6" width="13.42578125" style="12" bestFit="1" customWidth="1"/>
    <col min="7" max="7" width="12.140625" style="15" bestFit="1" customWidth="1"/>
    <col min="8" max="8" width="12" style="31" bestFit="1" customWidth="1"/>
    <col min="9" max="9" width="12.140625" style="31" bestFit="1" customWidth="1"/>
    <col min="10" max="10" width="12" style="31" bestFit="1" customWidth="1"/>
    <col min="11" max="11" width="8.140625" style="6" bestFit="1" customWidth="1"/>
    <col min="12" max="12" width="13.42578125" style="6" bestFit="1" customWidth="1"/>
    <col min="13" max="13" width="8.7109375" style="6" bestFit="1" customWidth="1"/>
    <col min="14" max="14" width="4.42578125" style="6" customWidth="1"/>
    <col min="15" max="15" width="8.85546875" style="157"/>
    <col min="16" max="204" width="8.85546875" style="6"/>
    <col min="205" max="205" width="11.85546875" style="6" customWidth="1"/>
    <col min="206" max="206" width="49.7109375" style="6" customWidth="1"/>
    <col min="207" max="207" width="9.85546875" style="6" customWidth="1"/>
    <col min="208" max="208" width="15.140625" style="6" customWidth="1"/>
    <col min="209" max="212" width="0" style="6" hidden="1" customWidth="1"/>
    <col min="213" max="213" width="14.28515625" style="6" bestFit="1" customWidth="1"/>
    <col min="214" max="214" width="15.5703125" style="6" bestFit="1" customWidth="1"/>
    <col min="215" max="215" width="19.42578125" style="6" bestFit="1" customWidth="1"/>
    <col min="216" max="216" width="15.85546875" style="6" bestFit="1" customWidth="1"/>
    <col min="217" max="217" width="0" style="6" hidden="1" customWidth="1"/>
    <col min="218" max="218" width="13.28515625" style="6" bestFit="1" customWidth="1"/>
    <col min="219" max="460" width="8.85546875" style="6"/>
    <col min="461" max="461" width="11.85546875" style="6" customWidth="1"/>
    <col min="462" max="462" width="49.7109375" style="6" customWidth="1"/>
    <col min="463" max="463" width="9.85546875" style="6" customWidth="1"/>
    <col min="464" max="464" width="15.140625" style="6" customWidth="1"/>
    <col min="465" max="468" width="0" style="6" hidden="1" customWidth="1"/>
    <col min="469" max="469" width="14.28515625" style="6" bestFit="1" customWidth="1"/>
    <col min="470" max="470" width="15.5703125" style="6" bestFit="1" customWidth="1"/>
    <col min="471" max="471" width="19.42578125" style="6" bestFit="1" customWidth="1"/>
    <col min="472" max="472" width="15.85546875" style="6" bestFit="1" customWidth="1"/>
    <col min="473" max="473" width="0" style="6" hidden="1" customWidth="1"/>
    <col min="474" max="474" width="13.28515625" style="6" bestFit="1" customWidth="1"/>
    <col min="475" max="716" width="8.85546875" style="6"/>
    <col min="717" max="717" width="11.85546875" style="6" customWidth="1"/>
    <col min="718" max="718" width="49.7109375" style="6" customWidth="1"/>
    <col min="719" max="719" width="9.85546875" style="6" customWidth="1"/>
    <col min="720" max="720" width="15.140625" style="6" customWidth="1"/>
    <col min="721" max="724" width="0" style="6" hidden="1" customWidth="1"/>
    <col min="725" max="725" width="14.28515625" style="6" bestFit="1" customWidth="1"/>
    <col min="726" max="726" width="15.5703125" style="6" bestFit="1" customWidth="1"/>
    <col min="727" max="727" width="19.42578125" style="6" bestFit="1" customWidth="1"/>
    <col min="728" max="728" width="15.85546875" style="6" bestFit="1" customWidth="1"/>
    <col min="729" max="729" width="0" style="6" hidden="1" customWidth="1"/>
    <col min="730" max="730" width="13.28515625" style="6" bestFit="1" customWidth="1"/>
    <col min="731" max="972" width="8.85546875" style="6"/>
    <col min="973" max="973" width="11.85546875" style="6" customWidth="1"/>
    <col min="974" max="974" width="49.7109375" style="6" customWidth="1"/>
    <col min="975" max="975" width="9.85546875" style="6" customWidth="1"/>
    <col min="976" max="976" width="15.140625" style="6" customWidth="1"/>
    <col min="977" max="980" width="0" style="6" hidden="1" customWidth="1"/>
    <col min="981" max="981" width="14.28515625" style="6" bestFit="1" customWidth="1"/>
    <col min="982" max="982" width="15.5703125" style="6" bestFit="1" customWidth="1"/>
    <col min="983" max="983" width="19.42578125" style="6" bestFit="1" customWidth="1"/>
    <col min="984" max="984" width="15.85546875" style="6" bestFit="1" customWidth="1"/>
    <col min="985" max="985" width="0" style="6" hidden="1" customWidth="1"/>
    <col min="986" max="986" width="13.28515625" style="6" bestFit="1" customWidth="1"/>
    <col min="987" max="1228" width="8.85546875" style="6"/>
    <col min="1229" max="1229" width="11.85546875" style="6" customWidth="1"/>
    <col min="1230" max="1230" width="49.7109375" style="6" customWidth="1"/>
    <col min="1231" max="1231" width="9.85546875" style="6" customWidth="1"/>
    <col min="1232" max="1232" width="15.140625" style="6" customWidth="1"/>
    <col min="1233" max="1236" width="0" style="6" hidden="1" customWidth="1"/>
    <col min="1237" max="1237" width="14.28515625" style="6" bestFit="1" customWidth="1"/>
    <col min="1238" max="1238" width="15.5703125" style="6" bestFit="1" customWidth="1"/>
    <col min="1239" max="1239" width="19.42578125" style="6" bestFit="1" customWidth="1"/>
    <col min="1240" max="1240" width="15.85546875" style="6" bestFit="1" customWidth="1"/>
    <col min="1241" max="1241" width="0" style="6" hidden="1" customWidth="1"/>
    <col min="1242" max="1242" width="13.28515625" style="6" bestFit="1" customWidth="1"/>
    <col min="1243" max="1484" width="8.85546875" style="6"/>
    <col min="1485" max="1485" width="11.85546875" style="6" customWidth="1"/>
    <col min="1486" max="1486" width="49.7109375" style="6" customWidth="1"/>
    <col min="1487" max="1487" width="9.85546875" style="6" customWidth="1"/>
    <col min="1488" max="1488" width="15.140625" style="6" customWidth="1"/>
    <col min="1489" max="1492" width="0" style="6" hidden="1" customWidth="1"/>
    <col min="1493" max="1493" width="14.28515625" style="6" bestFit="1" customWidth="1"/>
    <col min="1494" max="1494" width="15.5703125" style="6" bestFit="1" customWidth="1"/>
    <col min="1495" max="1495" width="19.42578125" style="6" bestFit="1" customWidth="1"/>
    <col min="1496" max="1496" width="15.85546875" style="6" bestFit="1" customWidth="1"/>
    <col min="1497" max="1497" width="0" style="6" hidden="1" customWidth="1"/>
    <col min="1498" max="1498" width="13.28515625" style="6" bestFit="1" customWidth="1"/>
    <col min="1499" max="1740" width="8.85546875" style="6"/>
    <col min="1741" max="1741" width="11.85546875" style="6" customWidth="1"/>
    <col min="1742" max="1742" width="49.7109375" style="6" customWidth="1"/>
    <col min="1743" max="1743" width="9.85546875" style="6" customWidth="1"/>
    <col min="1744" max="1744" width="15.140625" style="6" customWidth="1"/>
    <col min="1745" max="1748" width="0" style="6" hidden="1" customWidth="1"/>
    <col min="1749" max="1749" width="14.28515625" style="6" bestFit="1" customWidth="1"/>
    <col min="1750" max="1750" width="15.5703125" style="6" bestFit="1" customWidth="1"/>
    <col min="1751" max="1751" width="19.42578125" style="6" bestFit="1" customWidth="1"/>
    <col min="1752" max="1752" width="15.85546875" style="6" bestFit="1" customWidth="1"/>
    <col min="1753" max="1753" width="0" style="6" hidden="1" customWidth="1"/>
    <col min="1754" max="1754" width="13.28515625" style="6" bestFit="1" customWidth="1"/>
    <col min="1755" max="1996" width="8.85546875" style="6"/>
    <col min="1997" max="1997" width="11.85546875" style="6" customWidth="1"/>
    <col min="1998" max="1998" width="49.7109375" style="6" customWidth="1"/>
    <col min="1999" max="1999" width="9.85546875" style="6" customWidth="1"/>
    <col min="2000" max="2000" width="15.140625" style="6" customWidth="1"/>
    <col min="2001" max="2004" width="0" style="6" hidden="1" customWidth="1"/>
    <col min="2005" max="2005" width="14.28515625" style="6" bestFit="1" customWidth="1"/>
    <col min="2006" max="2006" width="15.5703125" style="6" bestFit="1" customWidth="1"/>
    <col min="2007" max="2007" width="19.42578125" style="6" bestFit="1" customWidth="1"/>
    <col min="2008" max="2008" width="15.85546875" style="6" bestFit="1" customWidth="1"/>
    <col min="2009" max="2009" width="0" style="6" hidden="1" customWidth="1"/>
    <col min="2010" max="2010" width="13.28515625" style="6" bestFit="1" customWidth="1"/>
    <col min="2011" max="2252" width="8.85546875" style="6"/>
    <col min="2253" max="2253" width="11.85546875" style="6" customWidth="1"/>
    <col min="2254" max="2254" width="49.7109375" style="6" customWidth="1"/>
    <col min="2255" max="2255" width="9.85546875" style="6" customWidth="1"/>
    <col min="2256" max="2256" width="15.140625" style="6" customWidth="1"/>
    <col min="2257" max="2260" width="0" style="6" hidden="1" customWidth="1"/>
    <col min="2261" max="2261" width="14.28515625" style="6" bestFit="1" customWidth="1"/>
    <col min="2262" max="2262" width="15.5703125" style="6" bestFit="1" customWidth="1"/>
    <col min="2263" max="2263" width="19.42578125" style="6" bestFit="1" customWidth="1"/>
    <col min="2264" max="2264" width="15.85546875" style="6" bestFit="1" customWidth="1"/>
    <col min="2265" max="2265" width="0" style="6" hidden="1" customWidth="1"/>
    <col min="2266" max="2266" width="13.28515625" style="6" bestFit="1" customWidth="1"/>
    <col min="2267" max="2508" width="8.85546875" style="6"/>
    <col min="2509" max="2509" width="11.85546875" style="6" customWidth="1"/>
    <col min="2510" max="2510" width="49.7109375" style="6" customWidth="1"/>
    <col min="2511" max="2511" width="9.85546875" style="6" customWidth="1"/>
    <col min="2512" max="2512" width="15.140625" style="6" customWidth="1"/>
    <col min="2513" max="2516" width="0" style="6" hidden="1" customWidth="1"/>
    <col min="2517" max="2517" width="14.28515625" style="6" bestFit="1" customWidth="1"/>
    <col min="2518" max="2518" width="15.5703125" style="6" bestFit="1" customWidth="1"/>
    <col min="2519" max="2519" width="19.42578125" style="6" bestFit="1" customWidth="1"/>
    <col min="2520" max="2520" width="15.85546875" style="6" bestFit="1" customWidth="1"/>
    <col min="2521" max="2521" width="0" style="6" hidden="1" customWidth="1"/>
    <col min="2522" max="2522" width="13.28515625" style="6" bestFit="1" customWidth="1"/>
    <col min="2523" max="2764" width="8.85546875" style="6"/>
    <col min="2765" max="2765" width="11.85546875" style="6" customWidth="1"/>
    <col min="2766" max="2766" width="49.7109375" style="6" customWidth="1"/>
    <col min="2767" max="2767" width="9.85546875" style="6" customWidth="1"/>
    <col min="2768" max="2768" width="15.140625" style="6" customWidth="1"/>
    <col min="2769" max="2772" width="0" style="6" hidden="1" customWidth="1"/>
    <col min="2773" max="2773" width="14.28515625" style="6" bestFit="1" customWidth="1"/>
    <col min="2774" max="2774" width="15.5703125" style="6" bestFit="1" customWidth="1"/>
    <col min="2775" max="2775" width="19.42578125" style="6" bestFit="1" customWidth="1"/>
    <col min="2776" max="2776" width="15.85546875" style="6" bestFit="1" customWidth="1"/>
    <col min="2777" max="2777" width="0" style="6" hidden="1" customWidth="1"/>
    <col min="2778" max="2778" width="13.28515625" style="6" bestFit="1" customWidth="1"/>
    <col min="2779" max="3020" width="8.85546875" style="6"/>
    <col min="3021" max="3021" width="11.85546875" style="6" customWidth="1"/>
    <col min="3022" max="3022" width="49.7109375" style="6" customWidth="1"/>
    <col min="3023" max="3023" width="9.85546875" style="6" customWidth="1"/>
    <col min="3024" max="3024" width="15.140625" style="6" customWidth="1"/>
    <col min="3025" max="3028" width="0" style="6" hidden="1" customWidth="1"/>
    <col min="3029" max="3029" width="14.28515625" style="6" bestFit="1" customWidth="1"/>
    <col min="3030" max="3030" width="15.5703125" style="6" bestFit="1" customWidth="1"/>
    <col min="3031" max="3031" width="19.42578125" style="6" bestFit="1" customWidth="1"/>
    <col min="3032" max="3032" width="15.85546875" style="6" bestFit="1" customWidth="1"/>
    <col min="3033" max="3033" width="0" style="6" hidden="1" customWidth="1"/>
    <col min="3034" max="3034" width="13.28515625" style="6" bestFit="1" customWidth="1"/>
    <col min="3035" max="3276" width="8.85546875" style="6"/>
    <col min="3277" max="3277" width="11.85546875" style="6" customWidth="1"/>
    <col min="3278" max="3278" width="49.7109375" style="6" customWidth="1"/>
    <col min="3279" max="3279" width="9.85546875" style="6" customWidth="1"/>
    <col min="3280" max="3280" width="15.140625" style="6" customWidth="1"/>
    <col min="3281" max="3284" width="0" style="6" hidden="1" customWidth="1"/>
    <col min="3285" max="3285" width="14.28515625" style="6" bestFit="1" customWidth="1"/>
    <col min="3286" max="3286" width="15.5703125" style="6" bestFit="1" customWidth="1"/>
    <col min="3287" max="3287" width="19.42578125" style="6" bestFit="1" customWidth="1"/>
    <col min="3288" max="3288" width="15.85546875" style="6" bestFit="1" customWidth="1"/>
    <col min="3289" max="3289" width="0" style="6" hidden="1" customWidth="1"/>
    <col min="3290" max="3290" width="13.28515625" style="6" bestFit="1" customWidth="1"/>
    <col min="3291" max="3532" width="8.85546875" style="6"/>
    <col min="3533" max="3533" width="11.85546875" style="6" customWidth="1"/>
    <col min="3534" max="3534" width="49.7109375" style="6" customWidth="1"/>
    <col min="3535" max="3535" width="9.85546875" style="6" customWidth="1"/>
    <col min="3536" max="3536" width="15.140625" style="6" customWidth="1"/>
    <col min="3537" max="3540" width="0" style="6" hidden="1" customWidth="1"/>
    <col min="3541" max="3541" width="14.28515625" style="6" bestFit="1" customWidth="1"/>
    <col min="3542" max="3542" width="15.5703125" style="6" bestFit="1" customWidth="1"/>
    <col min="3543" max="3543" width="19.42578125" style="6" bestFit="1" customWidth="1"/>
    <col min="3544" max="3544" width="15.85546875" style="6" bestFit="1" customWidth="1"/>
    <col min="3545" max="3545" width="0" style="6" hidden="1" customWidth="1"/>
    <col min="3546" max="3546" width="13.28515625" style="6" bestFit="1" customWidth="1"/>
    <col min="3547" max="3788" width="8.85546875" style="6"/>
    <col min="3789" max="3789" width="11.85546875" style="6" customWidth="1"/>
    <col min="3790" max="3790" width="49.7109375" style="6" customWidth="1"/>
    <col min="3791" max="3791" width="9.85546875" style="6" customWidth="1"/>
    <col min="3792" max="3792" width="15.140625" style="6" customWidth="1"/>
    <col min="3793" max="3796" width="0" style="6" hidden="1" customWidth="1"/>
    <col min="3797" max="3797" width="14.28515625" style="6" bestFit="1" customWidth="1"/>
    <col min="3798" max="3798" width="15.5703125" style="6" bestFit="1" customWidth="1"/>
    <col min="3799" max="3799" width="19.42578125" style="6" bestFit="1" customWidth="1"/>
    <col min="3800" max="3800" width="15.85546875" style="6" bestFit="1" customWidth="1"/>
    <col min="3801" max="3801" width="0" style="6" hidden="1" customWidth="1"/>
    <col min="3802" max="3802" width="13.28515625" style="6" bestFit="1" customWidth="1"/>
    <col min="3803" max="4044" width="8.85546875" style="6"/>
    <col min="4045" max="4045" width="11.85546875" style="6" customWidth="1"/>
    <col min="4046" max="4046" width="49.7109375" style="6" customWidth="1"/>
    <col min="4047" max="4047" width="9.85546875" style="6" customWidth="1"/>
    <col min="4048" max="4048" width="15.140625" style="6" customWidth="1"/>
    <col min="4049" max="4052" width="0" style="6" hidden="1" customWidth="1"/>
    <col min="4053" max="4053" width="14.28515625" style="6" bestFit="1" customWidth="1"/>
    <col min="4054" max="4054" width="15.5703125" style="6" bestFit="1" customWidth="1"/>
    <col min="4055" max="4055" width="19.42578125" style="6" bestFit="1" customWidth="1"/>
    <col min="4056" max="4056" width="15.85546875" style="6" bestFit="1" customWidth="1"/>
    <col min="4057" max="4057" width="0" style="6" hidden="1" customWidth="1"/>
    <col min="4058" max="4058" width="13.28515625" style="6" bestFit="1" customWidth="1"/>
    <col min="4059" max="4300" width="8.85546875" style="6"/>
    <col min="4301" max="4301" width="11.85546875" style="6" customWidth="1"/>
    <col min="4302" max="4302" width="49.7109375" style="6" customWidth="1"/>
    <col min="4303" max="4303" width="9.85546875" style="6" customWidth="1"/>
    <col min="4304" max="4304" width="15.140625" style="6" customWidth="1"/>
    <col min="4305" max="4308" width="0" style="6" hidden="1" customWidth="1"/>
    <col min="4309" max="4309" width="14.28515625" style="6" bestFit="1" customWidth="1"/>
    <col min="4310" max="4310" width="15.5703125" style="6" bestFit="1" customWidth="1"/>
    <col min="4311" max="4311" width="19.42578125" style="6" bestFit="1" customWidth="1"/>
    <col min="4312" max="4312" width="15.85546875" style="6" bestFit="1" customWidth="1"/>
    <col min="4313" max="4313" width="0" style="6" hidden="1" customWidth="1"/>
    <col min="4314" max="4314" width="13.28515625" style="6" bestFit="1" customWidth="1"/>
    <col min="4315" max="4556" width="8.85546875" style="6"/>
    <col min="4557" max="4557" width="11.85546875" style="6" customWidth="1"/>
    <col min="4558" max="4558" width="49.7109375" style="6" customWidth="1"/>
    <col min="4559" max="4559" width="9.85546875" style="6" customWidth="1"/>
    <col min="4560" max="4560" width="15.140625" style="6" customWidth="1"/>
    <col min="4561" max="4564" width="0" style="6" hidden="1" customWidth="1"/>
    <col min="4565" max="4565" width="14.28515625" style="6" bestFit="1" customWidth="1"/>
    <col min="4566" max="4566" width="15.5703125" style="6" bestFit="1" customWidth="1"/>
    <col min="4567" max="4567" width="19.42578125" style="6" bestFit="1" customWidth="1"/>
    <col min="4568" max="4568" width="15.85546875" style="6" bestFit="1" customWidth="1"/>
    <col min="4569" max="4569" width="0" style="6" hidden="1" customWidth="1"/>
    <col min="4570" max="4570" width="13.28515625" style="6" bestFit="1" customWidth="1"/>
    <col min="4571" max="4812" width="8.85546875" style="6"/>
    <col min="4813" max="4813" width="11.85546875" style="6" customWidth="1"/>
    <col min="4814" max="4814" width="49.7109375" style="6" customWidth="1"/>
    <col min="4815" max="4815" width="9.85546875" style="6" customWidth="1"/>
    <col min="4816" max="4816" width="15.140625" style="6" customWidth="1"/>
    <col min="4817" max="4820" width="0" style="6" hidden="1" customWidth="1"/>
    <col min="4821" max="4821" width="14.28515625" style="6" bestFit="1" customWidth="1"/>
    <col min="4822" max="4822" width="15.5703125" style="6" bestFit="1" customWidth="1"/>
    <col min="4823" max="4823" width="19.42578125" style="6" bestFit="1" customWidth="1"/>
    <col min="4824" max="4824" width="15.85546875" style="6" bestFit="1" customWidth="1"/>
    <col min="4825" max="4825" width="0" style="6" hidden="1" customWidth="1"/>
    <col min="4826" max="4826" width="13.28515625" style="6" bestFit="1" customWidth="1"/>
    <col min="4827" max="5068" width="8.85546875" style="6"/>
    <col min="5069" max="5069" width="11.85546875" style="6" customWidth="1"/>
    <col min="5070" max="5070" width="49.7109375" style="6" customWidth="1"/>
    <col min="5071" max="5071" width="9.85546875" style="6" customWidth="1"/>
    <col min="5072" max="5072" width="15.140625" style="6" customWidth="1"/>
    <col min="5073" max="5076" width="0" style="6" hidden="1" customWidth="1"/>
    <col min="5077" max="5077" width="14.28515625" style="6" bestFit="1" customWidth="1"/>
    <col min="5078" max="5078" width="15.5703125" style="6" bestFit="1" customWidth="1"/>
    <col min="5079" max="5079" width="19.42578125" style="6" bestFit="1" customWidth="1"/>
    <col min="5080" max="5080" width="15.85546875" style="6" bestFit="1" customWidth="1"/>
    <col min="5081" max="5081" width="0" style="6" hidden="1" customWidth="1"/>
    <col min="5082" max="5082" width="13.28515625" style="6" bestFit="1" customWidth="1"/>
    <col min="5083" max="5324" width="8.85546875" style="6"/>
    <col min="5325" max="5325" width="11.85546875" style="6" customWidth="1"/>
    <col min="5326" max="5326" width="49.7109375" style="6" customWidth="1"/>
    <col min="5327" max="5327" width="9.85546875" style="6" customWidth="1"/>
    <col min="5328" max="5328" width="15.140625" style="6" customWidth="1"/>
    <col min="5329" max="5332" width="0" style="6" hidden="1" customWidth="1"/>
    <col min="5333" max="5333" width="14.28515625" style="6" bestFit="1" customWidth="1"/>
    <col min="5334" max="5334" width="15.5703125" style="6" bestFit="1" customWidth="1"/>
    <col min="5335" max="5335" width="19.42578125" style="6" bestFit="1" customWidth="1"/>
    <col min="5336" max="5336" width="15.85546875" style="6" bestFit="1" customWidth="1"/>
    <col min="5337" max="5337" width="0" style="6" hidden="1" customWidth="1"/>
    <col min="5338" max="5338" width="13.28515625" style="6" bestFit="1" customWidth="1"/>
    <col min="5339" max="5580" width="8.85546875" style="6"/>
    <col min="5581" max="5581" width="11.85546875" style="6" customWidth="1"/>
    <col min="5582" max="5582" width="49.7109375" style="6" customWidth="1"/>
    <col min="5583" max="5583" width="9.85546875" style="6" customWidth="1"/>
    <col min="5584" max="5584" width="15.140625" style="6" customWidth="1"/>
    <col min="5585" max="5588" width="0" style="6" hidden="1" customWidth="1"/>
    <col min="5589" max="5589" width="14.28515625" style="6" bestFit="1" customWidth="1"/>
    <col min="5590" max="5590" width="15.5703125" style="6" bestFit="1" customWidth="1"/>
    <col min="5591" max="5591" width="19.42578125" style="6" bestFit="1" customWidth="1"/>
    <col min="5592" max="5592" width="15.85546875" style="6" bestFit="1" customWidth="1"/>
    <col min="5593" max="5593" width="0" style="6" hidden="1" customWidth="1"/>
    <col min="5594" max="5594" width="13.28515625" style="6" bestFit="1" customWidth="1"/>
    <col min="5595" max="5836" width="8.85546875" style="6"/>
    <col min="5837" max="5837" width="11.85546875" style="6" customWidth="1"/>
    <col min="5838" max="5838" width="49.7109375" style="6" customWidth="1"/>
    <col min="5839" max="5839" width="9.85546875" style="6" customWidth="1"/>
    <col min="5840" max="5840" width="15.140625" style="6" customWidth="1"/>
    <col min="5841" max="5844" width="0" style="6" hidden="1" customWidth="1"/>
    <col min="5845" max="5845" width="14.28515625" style="6" bestFit="1" customWidth="1"/>
    <col min="5846" max="5846" width="15.5703125" style="6" bestFit="1" customWidth="1"/>
    <col min="5847" max="5847" width="19.42578125" style="6" bestFit="1" customWidth="1"/>
    <col min="5848" max="5848" width="15.85546875" style="6" bestFit="1" customWidth="1"/>
    <col min="5849" max="5849" width="0" style="6" hidden="1" customWidth="1"/>
    <col min="5850" max="5850" width="13.28515625" style="6" bestFit="1" customWidth="1"/>
    <col min="5851" max="6092" width="8.85546875" style="6"/>
    <col min="6093" max="6093" width="11.85546875" style="6" customWidth="1"/>
    <col min="6094" max="6094" width="49.7109375" style="6" customWidth="1"/>
    <col min="6095" max="6095" width="9.85546875" style="6" customWidth="1"/>
    <col min="6096" max="6096" width="15.140625" style="6" customWidth="1"/>
    <col min="6097" max="6100" width="0" style="6" hidden="1" customWidth="1"/>
    <col min="6101" max="6101" width="14.28515625" style="6" bestFit="1" customWidth="1"/>
    <col min="6102" max="6102" width="15.5703125" style="6" bestFit="1" customWidth="1"/>
    <col min="6103" max="6103" width="19.42578125" style="6" bestFit="1" customWidth="1"/>
    <col min="6104" max="6104" width="15.85546875" style="6" bestFit="1" customWidth="1"/>
    <col min="6105" max="6105" width="0" style="6" hidden="1" customWidth="1"/>
    <col min="6106" max="6106" width="13.28515625" style="6" bestFit="1" customWidth="1"/>
    <col min="6107" max="6348" width="8.85546875" style="6"/>
    <col min="6349" max="6349" width="11.85546875" style="6" customWidth="1"/>
    <col min="6350" max="6350" width="49.7109375" style="6" customWidth="1"/>
    <col min="6351" max="6351" width="9.85546875" style="6" customWidth="1"/>
    <col min="6352" max="6352" width="15.140625" style="6" customWidth="1"/>
    <col min="6353" max="6356" width="0" style="6" hidden="1" customWidth="1"/>
    <col min="6357" max="6357" width="14.28515625" style="6" bestFit="1" customWidth="1"/>
    <col min="6358" max="6358" width="15.5703125" style="6" bestFit="1" customWidth="1"/>
    <col min="6359" max="6359" width="19.42578125" style="6" bestFit="1" customWidth="1"/>
    <col min="6360" max="6360" width="15.85546875" style="6" bestFit="1" customWidth="1"/>
    <col min="6361" max="6361" width="0" style="6" hidden="1" customWidth="1"/>
    <col min="6362" max="6362" width="13.28515625" style="6" bestFit="1" customWidth="1"/>
    <col min="6363" max="6604" width="8.85546875" style="6"/>
    <col min="6605" max="6605" width="11.85546875" style="6" customWidth="1"/>
    <col min="6606" max="6606" width="49.7109375" style="6" customWidth="1"/>
    <col min="6607" max="6607" width="9.85546875" style="6" customWidth="1"/>
    <col min="6608" max="6608" width="15.140625" style="6" customWidth="1"/>
    <col min="6609" max="6612" width="0" style="6" hidden="1" customWidth="1"/>
    <col min="6613" max="6613" width="14.28515625" style="6" bestFit="1" customWidth="1"/>
    <col min="6614" max="6614" width="15.5703125" style="6" bestFit="1" customWidth="1"/>
    <col min="6615" max="6615" width="19.42578125" style="6" bestFit="1" customWidth="1"/>
    <col min="6616" max="6616" width="15.85546875" style="6" bestFit="1" customWidth="1"/>
    <col min="6617" max="6617" width="0" style="6" hidden="1" customWidth="1"/>
    <col min="6618" max="6618" width="13.28515625" style="6" bestFit="1" customWidth="1"/>
    <col min="6619" max="6860" width="8.85546875" style="6"/>
    <col min="6861" max="6861" width="11.85546875" style="6" customWidth="1"/>
    <col min="6862" max="6862" width="49.7109375" style="6" customWidth="1"/>
    <col min="6863" max="6863" width="9.85546875" style="6" customWidth="1"/>
    <col min="6864" max="6864" width="15.140625" style="6" customWidth="1"/>
    <col min="6865" max="6868" width="0" style="6" hidden="1" customWidth="1"/>
    <col min="6869" max="6869" width="14.28515625" style="6" bestFit="1" customWidth="1"/>
    <col min="6870" max="6870" width="15.5703125" style="6" bestFit="1" customWidth="1"/>
    <col min="6871" max="6871" width="19.42578125" style="6" bestFit="1" customWidth="1"/>
    <col min="6872" max="6872" width="15.85546875" style="6" bestFit="1" customWidth="1"/>
    <col min="6873" max="6873" width="0" style="6" hidden="1" customWidth="1"/>
    <col min="6874" max="6874" width="13.28515625" style="6" bestFit="1" customWidth="1"/>
    <col min="6875" max="7116" width="8.85546875" style="6"/>
    <col min="7117" max="7117" width="11.85546875" style="6" customWidth="1"/>
    <col min="7118" max="7118" width="49.7109375" style="6" customWidth="1"/>
    <col min="7119" max="7119" width="9.85546875" style="6" customWidth="1"/>
    <col min="7120" max="7120" width="15.140625" style="6" customWidth="1"/>
    <col min="7121" max="7124" width="0" style="6" hidden="1" customWidth="1"/>
    <col min="7125" max="7125" width="14.28515625" style="6" bestFit="1" customWidth="1"/>
    <col min="7126" max="7126" width="15.5703125" style="6" bestFit="1" customWidth="1"/>
    <col min="7127" max="7127" width="19.42578125" style="6" bestFit="1" customWidth="1"/>
    <col min="7128" max="7128" width="15.85546875" style="6" bestFit="1" customWidth="1"/>
    <col min="7129" max="7129" width="0" style="6" hidden="1" customWidth="1"/>
    <col min="7130" max="7130" width="13.28515625" style="6" bestFit="1" customWidth="1"/>
    <col min="7131" max="7372" width="8.85546875" style="6"/>
    <col min="7373" max="7373" width="11.85546875" style="6" customWidth="1"/>
    <col min="7374" max="7374" width="49.7109375" style="6" customWidth="1"/>
    <col min="7375" max="7375" width="9.85546875" style="6" customWidth="1"/>
    <col min="7376" max="7376" width="15.140625" style="6" customWidth="1"/>
    <col min="7377" max="7380" width="0" style="6" hidden="1" customWidth="1"/>
    <col min="7381" max="7381" width="14.28515625" style="6" bestFit="1" customWidth="1"/>
    <col min="7382" max="7382" width="15.5703125" style="6" bestFit="1" customWidth="1"/>
    <col min="7383" max="7383" width="19.42578125" style="6" bestFit="1" customWidth="1"/>
    <col min="7384" max="7384" width="15.85546875" style="6" bestFit="1" customWidth="1"/>
    <col min="7385" max="7385" width="0" style="6" hidden="1" customWidth="1"/>
    <col min="7386" max="7386" width="13.28515625" style="6" bestFit="1" customWidth="1"/>
    <col min="7387" max="7628" width="8.85546875" style="6"/>
    <col min="7629" max="7629" width="11.85546875" style="6" customWidth="1"/>
    <col min="7630" max="7630" width="49.7109375" style="6" customWidth="1"/>
    <col min="7631" max="7631" width="9.85546875" style="6" customWidth="1"/>
    <col min="7632" max="7632" width="15.140625" style="6" customWidth="1"/>
    <col min="7633" max="7636" width="0" style="6" hidden="1" customWidth="1"/>
    <col min="7637" max="7637" width="14.28515625" style="6" bestFit="1" customWidth="1"/>
    <col min="7638" max="7638" width="15.5703125" style="6" bestFit="1" customWidth="1"/>
    <col min="7639" max="7639" width="19.42578125" style="6" bestFit="1" customWidth="1"/>
    <col min="7640" max="7640" width="15.85546875" style="6" bestFit="1" customWidth="1"/>
    <col min="7641" max="7641" width="0" style="6" hidden="1" customWidth="1"/>
    <col min="7642" max="7642" width="13.28515625" style="6" bestFit="1" customWidth="1"/>
    <col min="7643" max="7884" width="8.85546875" style="6"/>
    <col min="7885" max="7885" width="11.85546875" style="6" customWidth="1"/>
    <col min="7886" max="7886" width="49.7109375" style="6" customWidth="1"/>
    <col min="7887" max="7887" width="9.85546875" style="6" customWidth="1"/>
    <col min="7888" max="7888" width="15.140625" style="6" customWidth="1"/>
    <col min="7889" max="7892" width="0" style="6" hidden="1" customWidth="1"/>
    <col min="7893" max="7893" width="14.28515625" style="6" bestFit="1" customWidth="1"/>
    <col min="7894" max="7894" width="15.5703125" style="6" bestFit="1" customWidth="1"/>
    <col min="7895" max="7895" width="19.42578125" style="6" bestFit="1" customWidth="1"/>
    <col min="7896" max="7896" width="15.85546875" style="6" bestFit="1" customWidth="1"/>
    <col min="7897" max="7897" width="0" style="6" hidden="1" customWidth="1"/>
    <col min="7898" max="7898" width="13.28515625" style="6" bestFit="1" customWidth="1"/>
    <col min="7899" max="8140" width="8.85546875" style="6"/>
    <col min="8141" max="8141" width="11.85546875" style="6" customWidth="1"/>
    <col min="8142" max="8142" width="49.7109375" style="6" customWidth="1"/>
    <col min="8143" max="8143" width="9.85546875" style="6" customWidth="1"/>
    <col min="8144" max="8144" width="15.140625" style="6" customWidth="1"/>
    <col min="8145" max="8148" width="0" style="6" hidden="1" customWidth="1"/>
    <col min="8149" max="8149" width="14.28515625" style="6" bestFit="1" customWidth="1"/>
    <col min="8150" max="8150" width="15.5703125" style="6" bestFit="1" customWidth="1"/>
    <col min="8151" max="8151" width="19.42578125" style="6" bestFit="1" customWidth="1"/>
    <col min="8152" max="8152" width="15.85546875" style="6" bestFit="1" customWidth="1"/>
    <col min="8153" max="8153" width="0" style="6" hidden="1" customWidth="1"/>
    <col min="8154" max="8154" width="13.28515625" style="6" bestFit="1" customWidth="1"/>
    <col min="8155" max="8396" width="8.85546875" style="6"/>
    <col min="8397" max="8397" width="11.85546875" style="6" customWidth="1"/>
    <col min="8398" max="8398" width="49.7109375" style="6" customWidth="1"/>
    <col min="8399" max="8399" width="9.85546875" style="6" customWidth="1"/>
    <col min="8400" max="8400" width="15.140625" style="6" customWidth="1"/>
    <col min="8401" max="8404" width="0" style="6" hidden="1" customWidth="1"/>
    <col min="8405" max="8405" width="14.28515625" style="6" bestFit="1" customWidth="1"/>
    <col min="8406" max="8406" width="15.5703125" style="6" bestFit="1" customWidth="1"/>
    <col min="8407" max="8407" width="19.42578125" style="6" bestFit="1" customWidth="1"/>
    <col min="8408" max="8408" width="15.85546875" style="6" bestFit="1" customWidth="1"/>
    <col min="8409" max="8409" width="0" style="6" hidden="1" customWidth="1"/>
    <col min="8410" max="8410" width="13.28515625" style="6" bestFit="1" customWidth="1"/>
    <col min="8411" max="8652" width="8.85546875" style="6"/>
    <col min="8653" max="8653" width="11.85546875" style="6" customWidth="1"/>
    <col min="8654" max="8654" width="49.7109375" style="6" customWidth="1"/>
    <col min="8655" max="8655" width="9.85546875" style="6" customWidth="1"/>
    <col min="8656" max="8656" width="15.140625" style="6" customWidth="1"/>
    <col min="8657" max="8660" width="0" style="6" hidden="1" customWidth="1"/>
    <col min="8661" max="8661" width="14.28515625" style="6" bestFit="1" customWidth="1"/>
    <col min="8662" max="8662" width="15.5703125" style="6" bestFit="1" customWidth="1"/>
    <col min="8663" max="8663" width="19.42578125" style="6" bestFit="1" customWidth="1"/>
    <col min="8664" max="8664" width="15.85546875" style="6" bestFit="1" customWidth="1"/>
    <col min="8665" max="8665" width="0" style="6" hidden="1" customWidth="1"/>
    <col min="8666" max="8666" width="13.28515625" style="6" bestFit="1" customWidth="1"/>
    <col min="8667" max="8908" width="8.85546875" style="6"/>
    <col min="8909" max="8909" width="11.85546875" style="6" customWidth="1"/>
    <col min="8910" max="8910" width="49.7109375" style="6" customWidth="1"/>
    <col min="8911" max="8911" width="9.85546875" style="6" customWidth="1"/>
    <col min="8912" max="8912" width="15.140625" style="6" customWidth="1"/>
    <col min="8913" max="8916" width="0" style="6" hidden="1" customWidth="1"/>
    <col min="8917" max="8917" width="14.28515625" style="6" bestFit="1" customWidth="1"/>
    <col min="8918" max="8918" width="15.5703125" style="6" bestFit="1" customWidth="1"/>
    <col min="8919" max="8919" width="19.42578125" style="6" bestFit="1" customWidth="1"/>
    <col min="8920" max="8920" width="15.85546875" style="6" bestFit="1" customWidth="1"/>
    <col min="8921" max="8921" width="0" style="6" hidden="1" customWidth="1"/>
    <col min="8922" max="8922" width="13.28515625" style="6" bestFit="1" customWidth="1"/>
    <col min="8923" max="9164" width="8.85546875" style="6"/>
    <col min="9165" max="9165" width="11.85546875" style="6" customWidth="1"/>
    <col min="9166" max="9166" width="49.7109375" style="6" customWidth="1"/>
    <col min="9167" max="9167" width="9.85546875" style="6" customWidth="1"/>
    <col min="9168" max="9168" width="15.140625" style="6" customWidth="1"/>
    <col min="9169" max="9172" width="0" style="6" hidden="1" customWidth="1"/>
    <col min="9173" max="9173" width="14.28515625" style="6" bestFit="1" customWidth="1"/>
    <col min="9174" max="9174" width="15.5703125" style="6" bestFit="1" customWidth="1"/>
    <col min="9175" max="9175" width="19.42578125" style="6" bestFit="1" customWidth="1"/>
    <col min="9176" max="9176" width="15.85546875" style="6" bestFit="1" customWidth="1"/>
    <col min="9177" max="9177" width="0" style="6" hidden="1" customWidth="1"/>
    <col min="9178" max="9178" width="13.28515625" style="6" bestFit="1" customWidth="1"/>
    <col min="9179" max="9420" width="8.85546875" style="6"/>
    <col min="9421" max="9421" width="11.85546875" style="6" customWidth="1"/>
    <col min="9422" max="9422" width="49.7109375" style="6" customWidth="1"/>
    <col min="9423" max="9423" width="9.85546875" style="6" customWidth="1"/>
    <col min="9424" max="9424" width="15.140625" style="6" customWidth="1"/>
    <col min="9425" max="9428" width="0" style="6" hidden="1" customWidth="1"/>
    <col min="9429" max="9429" width="14.28515625" style="6" bestFit="1" customWidth="1"/>
    <col min="9430" max="9430" width="15.5703125" style="6" bestFit="1" customWidth="1"/>
    <col min="9431" max="9431" width="19.42578125" style="6" bestFit="1" customWidth="1"/>
    <col min="9432" max="9432" width="15.85546875" style="6" bestFit="1" customWidth="1"/>
    <col min="9433" max="9433" width="0" style="6" hidden="1" customWidth="1"/>
    <col min="9434" max="9434" width="13.28515625" style="6" bestFit="1" customWidth="1"/>
    <col min="9435" max="9676" width="8.85546875" style="6"/>
    <col min="9677" max="9677" width="11.85546875" style="6" customWidth="1"/>
    <col min="9678" max="9678" width="49.7109375" style="6" customWidth="1"/>
    <col min="9679" max="9679" width="9.85546875" style="6" customWidth="1"/>
    <col min="9680" max="9680" width="15.140625" style="6" customWidth="1"/>
    <col min="9681" max="9684" width="0" style="6" hidden="1" customWidth="1"/>
    <col min="9685" max="9685" width="14.28515625" style="6" bestFit="1" customWidth="1"/>
    <col min="9686" max="9686" width="15.5703125" style="6" bestFit="1" customWidth="1"/>
    <col min="9687" max="9687" width="19.42578125" style="6" bestFit="1" customWidth="1"/>
    <col min="9688" max="9688" width="15.85546875" style="6" bestFit="1" customWidth="1"/>
    <col min="9689" max="9689" width="0" style="6" hidden="1" customWidth="1"/>
    <col min="9690" max="9690" width="13.28515625" style="6" bestFit="1" customWidth="1"/>
    <col min="9691" max="9932" width="8.85546875" style="6"/>
    <col min="9933" max="9933" width="11.85546875" style="6" customWidth="1"/>
    <col min="9934" max="9934" width="49.7109375" style="6" customWidth="1"/>
    <col min="9935" max="9935" width="9.85546875" style="6" customWidth="1"/>
    <col min="9936" max="9936" width="15.140625" style="6" customWidth="1"/>
    <col min="9937" max="9940" width="0" style="6" hidden="1" customWidth="1"/>
    <col min="9941" max="9941" width="14.28515625" style="6" bestFit="1" customWidth="1"/>
    <col min="9942" max="9942" width="15.5703125" style="6" bestFit="1" customWidth="1"/>
    <col min="9943" max="9943" width="19.42578125" style="6" bestFit="1" customWidth="1"/>
    <col min="9944" max="9944" width="15.85546875" style="6" bestFit="1" customWidth="1"/>
    <col min="9945" max="9945" width="0" style="6" hidden="1" customWidth="1"/>
    <col min="9946" max="9946" width="13.28515625" style="6" bestFit="1" customWidth="1"/>
    <col min="9947" max="10188" width="8.85546875" style="6"/>
    <col min="10189" max="10189" width="11.85546875" style="6" customWidth="1"/>
    <col min="10190" max="10190" width="49.7109375" style="6" customWidth="1"/>
    <col min="10191" max="10191" width="9.85546875" style="6" customWidth="1"/>
    <col min="10192" max="10192" width="15.140625" style="6" customWidth="1"/>
    <col min="10193" max="10196" width="0" style="6" hidden="1" customWidth="1"/>
    <col min="10197" max="10197" width="14.28515625" style="6" bestFit="1" customWidth="1"/>
    <col min="10198" max="10198" width="15.5703125" style="6" bestFit="1" customWidth="1"/>
    <col min="10199" max="10199" width="19.42578125" style="6" bestFit="1" customWidth="1"/>
    <col min="10200" max="10200" width="15.85546875" style="6" bestFit="1" customWidth="1"/>
    <col min="10201" max="10201" width="0" style="6" hidden="1" customWidth="1"/>
    <col min="10202" max="10202" width="13.28515625" style="6" bestFit="1" customWidth="1"/>
    <col min="10203" max="10444" width="8.85546875" style="6"/>
    <col min="10445" max="10445" width="11.85546875" style="6" customWidth="1"/>
    <col min="10446" max="10446" width="49.7109375" style="6" customWidth="1"/>
    <col min="10447" max="10447" width="9.85546875" style="6" customWidth="1"/>
    <col min="10448" max="10448" width="15.140625" style="6" customWidth="1"/>
    <col min="10449" max="10452" width="0" style="6" hidden="1" customWidth="1"/>
    <col min="10453" max="10453" width="14.28515625" style="6" bestFit="1" customWidth="1"/>
    <col min="10454" max="10454" width="15.5703125" style="6" bestFit="1" customWidth="1"/>
    <col min="10455" max="10455" width="19.42578125" style="6" bestFit="1" customWidth="1"/>
    <col min="10456" max="10456" width="15.85546875" style="6" bestFit="1" customWidth="1"/>
    <col min="10457" max="10457" width="0" style="6" hidden="1" customWidth="1"/>
    <col min="10458" max="10458" width="13.28515625" style="6" bestFit="1" customWidth="1"/>
    <col min="10459" max="10700" width="8.85546875" style="6"/>
    <col min="10701" max="10701" width="11.85546875" style="6" customWidth="1"/>
    <col min="10702" max="10702" width="49.7109375" style="6" customWidth="1"/>
    <col min="10703" max="10703" width="9.85546875" style="6" customWidth="1"/>
    <col min="10704" max="10704" width="15.140625" style="6" customWidth="1"/>
    <col min="10705" max="10708" width="0" style="6" hidden="1" customWidth="1"/>
    <col min="10709" max="10709" width="14.28515625" style="6" bestFit="1" customWidth="1"/>
    <col min="10710" max="10710" width="15.5703125" style="6" bestFit="1" customWidth="1"/>
    <col min="10711" max="10711" width="19.42578125" style="6" bestFit="1" customWidth="1"/>
    <col min="10712" max="10712" width="15.85546875" style="6" bestFit="1" customWidth="1"/>
    <col min="10713" max="10713" width="0" style="6" hidden="1" customWidth="1"/>
    <col min="10714" max="10714" width="13.28515625" style="6" bestFit="1" customWidth="1"/>
    <col min="10715" max="10956" width="8.85546875" style="6"/>
    <col min="10957" max="10957" width="11.85546875" style="6" customWidth="1"/>
    <col min="10958" max="10958" width="49.7109375" style="6" customWidth="1"/>
    <col min="10959" max="10959" width="9.85546875" style="6" customWidth="1"/>
    <col min="10960" max="10960" width="15.140625" style="6" customWidth="1"/>
    <col min="10961" max="10964" width="0" style="6" hidden="1" customWidth="1"/>
    <col min="10965" max="10965" width="14.28515625" style="6" bestFit="1" customWidth="1"/>
    <col min="10966" max="10966" width="15.5703125" style="6" bestFit="1" customWidth="1"/>
    <col min="10967" max="10967" width="19.42578125" style="6" bestFit="1" customWidth="1"/>
    <col min="10968" max="10968" width="15.85546875" style="6" bestFit="1" customWidth="1"/>
    <col min="10969" max="10969" width="0" style="6" hidden="1" customWidth="1"/>
    <col min="10970" max="10970" width="13.28515625" style="6" bestFit="1" customWidth="1"/>
    <col min="10971" max="11212" width="8.85546875" style="6"/>
    <col min="11213" max="11213" width="11.85546875" style="6" customWidth="1"/>
    <col min="11214" max="11214" width="49.7109375" style="6" customWidth="1"/>
    <col min="11215" max="11215" width="9.85546875" style="6" customWidth="1"/>
    <col min="11216" max="11216" width="15.140625" style="6" customWidth="1"/>
    <col min="11217" max="11220" width="0" style="6" hidden="1" customWidth="1"/>
    <col min="11221" max="11221" width="14.28515625" style="6" bestFit="1" customWidth="1"/>
    <col min="11222" max="11222" width="15.5703125" style="6" bestFit="1" customWidth="1"/>
    <col min="11223" max="11223" width="19.42578125" style="6" bestFit="1" customWidth="1"/>
    <col min="11224" max="11224" width="15.85546875" style="6" bestFit="1" customWidth="1"/>
    <col min="11225" max="11225" width="0" style="6" hidden="1" customWidth="1"/>
    <col min="11226" max="11226" width="13.28515625" style="6" bestFit="1" customWidth="1"/>
    <col min="11227" max="11468" width="8.85546875" style="6"/>
    <col min="11469" max="11469" width="11.85546875" style="6" customWidth="1"/>
    <col min="11470" max="11470" width="49.7109375" style="6" customWidth="1"/>
    <col min="11471" max="11471" width="9.85546875" style="6" customWidth="1"/>
    <col min="11472" max="11472" width="15.140625" style="6" customWidth="1"/>
    <col min="11473" max="11476" width="0" style="6" hidden="1" customWidth="1"/>
    <col min="11477" max="11477" width="14.28515625" style="6" bestFit="1" customWidth="1"/>
    <col min="11478" max="11478" width="15.5703125" style="6" bestFit="1" customWidth="1"/>
    <col min="11479" max="11479" width="19.42578125" style="6" bestFit="1" customWidth="1"/>
    <col min="11480" max="11480" width="15.85546875" style="6" bestFit="1" customWidth="1"/>
    <col min="11481" max="11481" width="0" style="6" hidden="1" customWidth="1"/>
    <col min="11482" max="11482" width="13.28515625" style="6" bestFit="1" customWidth="1"/>
    <col min="11483" max="11724" width="8.85546875" style="6"/>
    <col min="11725" max="11725" width="11.85546875" style="6" customWidth="1"/>
    <col min="11726" max="11726" width="49.7109375" style="6" customWidth="1"/>
    <col min="11727" max="11727" width="9.85546875" style="6" customWidth="1"/>
    <col min="11728" max="11728" width="15.140625" style="6" customWidth="1"/>
    <col min="11729" max="11732" width="0" style="6" hidden="1" customWidth="1"/>
    <col min="11733" max="11733" width="14.28515625" style="6" bestFit="1" customWidth="1"/>
    <col min="11734" max="11734" width="15.5703125" style="6" bestFit="1" customWidth="1"/>
    <col min="11735" max="11735" width="19.42578125" style="6" bestFit="1" customWidth="1"/>
    <col min="11736" max="11736" width="15.85546875" style="6" bestFit="1" customWidth="1"/>
    <col min="11737" max="11737" width="0" style="6" hidden="1" customWidth="1"/>
    <col min="11738" max="11738" width="13.28515625" style="6" bestFit="1" customWidth="1"/>
    <col min="11739" max="11980" width="8.85546875" style="6"/>
    <col min="11981" max="11981" width="11.85546875" style="6" customWidth="1"/>
    <col min="11982" max="11982" width="49.7109375" style="6" customWidth="1"/>
    <col min="11983" max="11983" width="9.85546875" style="6" customWidth="1"/>
    <col min="11984" max="11984" width="15.140625" style="6" customWidth="1"/>
    <col min="11985" max="11988" width="0" style="6" hidden="1" customWidth="1"/>
    <col min="11989" max="11989" width="14.28515625" style="6" bestFit="1" customWidth="1"/>
    <col min="11990" max="11990" width="15.5703125" style="6" bestFit="1" customWidth="1"/>
    <col min="11991" max="11991" width="19.42578125" style="6" bestFit="1" customWidth="1"/>
    <col min="11992" max="11992" width="15.85546875" style="6" bestFit="1" customWidth="1"/>
    <col min="11993" max="11993" width="0" style="6" hidden="1" customWidth="1"/>
    <col min="11994" max="11994" width="13.28515625" style="6" bestFit="1" customWidth="1"/>
    <col min="11995" max="12236" width="8.85546875" style="6"/>
    <col min="12237" max="12237" width="11.85546875" style="6" customWidth="1"/>
    <col min="12238" max="12238" width="49.7109375" style="6" customWidth="1"/>
    <col min="12239" max="12239" width="9.85546875" style="6" customWidth="1"/>
    <col min="12240" max="12240" width="15.140625" style="6" customWidth="1"/>
    <col min="12241" max="12244" width="0" style="6" hidden="1" customWidth="1"/>
    <col min="12245" max="12245" width="14.28515625" style="6" bestFit="1" customWidth="1"/>
    <col min="12246" max="12246" width="15.5703125" style="6" bestFit="1" customWidth="1"/>
    <col min="12247" max="12247" width="19.42578125" style="6" bestFit="1" customWidth="1"/>
    <col min="12248" max="12248" width="15.85546875" style="6" bestFit="1" customWidth="1"/>
    <col min="12249" max="12249" width="0" style="6" hidden="1" customWidth="1"/>
    <col min="12250" max="12250" width="13.28515625" style="6" bestFit="1" customWidth="1"/>
    <col min="12251" max="12492" width="8.85546875" style="6"/>
    <col min="12493" max="12493" width="11.85546875" style="6" customWidth="1"/>
    <col min="12494" max="12494" width="49.7109375" style="6" customWidth="1"/>
    <col min="12495" max="12495" width="9.85546875" style="6" customWidth="1"/>
    <col min="12496" max="12496" width="15.140625" style="6" customWidth="1"/>
    <col min="12497" max="12500" width="0" style="6" hidden="1" customWidth="1"/>
    <col min="12501" max="12501" width="14.28515625" style="6" bestFit="1" customWidth="1"/>
    <col min="12502" max="12502" width="15.5703125" style="6" bestFit="1" customWidth="1"/>
    <col min="12503" max="12503" width="19.42578125" style="6" bestFit="1" customWidth="1"/>
    <col min="12504" max="12504" width="15.85546875" style="6" bestFit="1" customWidth="1"/>
    <col min="12505" max="12505" width="0" style="6" hidden="1" customWidth="1"/>
    <col min="12506" max="12506" width="13.28515625" style="6" bestFit="1" customWidth="1"/>
    <col min="12507" max="12748" width="8.85546875" style="6"/>
    <col min="12749" max="12749" width="11.85546875" style="6" customWidth="1"/>
    <col min="12750" max="12750" width="49.7109375" style="6" customWidth="1"/>
    <col min="12751" max="12751" width="9.85546875" style="6" customWidth="1"/>
    <col min="12752" max="12752" width="15.140625" style="6" customWidth="1"/>
    <col min="12753" max="12756" width="0" style="6" hidden="1" customWidth="1"/>
    <col min="12757" max="12757" width="14.28515625" style="6" bestFit="1" customWidth="1"/>
    <col min="12758" max="12758" width="15.5703125" style="6" bestFit="1" customWidth="1"/>
    <col min="12759" max="12759" width="19.42578125" style="6" bestFit="1" customWidth="1"/>
    <col min="12760" max="12760" width="15.85546875" style="6" bestFit="1" customWidth="1"/>
    <col min="12761" max="12761" width="0" style="6" hidden="1" customWidth="1"/>
    <col min="12762" max="12762" width="13.28515625" style="6" bestFit="1" customWidth="1"/>
    <col min="12763" max="13004" width="8.85546875" style="6"/>
    <col min="13005" max="13005" width="11.85546875" style="6" customWidth="1"/>
    <col min="13006" max="13006" width="49.7109375" style="6" customWidth="1"/>
    <col min="13007" max="13007" width="9.85546875" style="6" customWidth="1"/>
    <col min="13008" max="13008" width="15.140625" style="6" customWidth="1"/>
    <col min="13009" max="13012" width="0" style="6" hidden="1" customWidth="1"/>
    <col min="13013" max="13013" width="14.28515625" style="6" bestFit="1" customWidth="1"/>
    <col min="13014" max="13014" width="15.5703125" style="6" bestFit="1" customWidth="1"/>
    <col min="13015" max="13015" width="19.42578125" style="6" bestFit="1" customWidth="1"/>
    <col min="13016" max="13016" width="15.85546875" style="6" bestFit="1" customWidth="1"/>
    <col min="13017" max="13017" width="0" style="6" hidden="1" customWidth="1"/>
    <col min="13018" max="13018" width="13.28515625" style="6" bestFit="1" customWidth="1"/>
    <col min="13019" max="13260" width="8.85546875" style="6"/>
    <col min="13261" max="13261" width="11.85546875" style="6" customWidth="1"/>
    <col min="13262" max="13262" width="49.7109375" style="6" customWidth="1"/>
    <col min="13263" max="13263" width="9.85546875" style="6" customWidth="1"/>
    <col min="13264" max="13264" width="15.140625" style="6" customWidth="1"/>
    <col min="13265" max="13268" width="0" style="6" hidden="1" customWidth="1"/>
    <col min="13269" max="13269" width="14.28515625" style="6" bestFit="1" customWidth="1"/>
    <col min="13270" max="13270" width="15.5703125" style="6" bestFit="1" customWidth="1"/>
    <col min="13271" max="13271" width="19.42578125" style="6" bestFit="1" customWidth="1"/>
    <col min="13272" max="13272" width="15.85546875" style="6" bestFit="1" customWidth="1"/>
    <col min="13273" max="13273" width="0" style="6" hidden="1" customWidth="1"/>
    <col min="13274" max="13274" width="13.28515625" style="6" bestFit="1" customWidth="1"/>
    <col min="13275" max="13516" width="8.85546875" style="6"/>
    <col min="13517" max="13517" width="11.85546875" style="6" customWidth="1"/>
    <col min="13518" max="13518" width="49.7109375" style="6" customWidth="1"/>
    <col min="13519" max="13519" width="9.85546875" style="6" customWidth="1"/>
    <col min="13520" max="13520" width="15.140625" style="6" customWidth="1"/>
    <col min="13521" max="13524" width="0" style="6" hidden="1" customWidth="1"/>
    <col min="13525" max="13525" width="14.28515625" style="6" bestFit="1" customWidth="1"/>
    <col min="13526" max="13526" width="15.5703125" style="6" bestFit="1" customWidth="1"/>
    <col min="13527" max="13527" width="19.42578125" style="6" bestFit="1" customWidth="1"/>
    <col min="13528" max="13528" width="15.85546875" style="6" bestFit="1" customWidth="1"/>
    <col min="13529" max="13529" width="0" style="6" hidden="1" customWidth="1"/>
    <col min="13530" max="13530" width="13.28515625" style="6" bestFit="1" customWidth="1"/>
    <col min="13531" max="13772" width="8.85546875" style="6"/>
    <col min="13773" max="13773" width="11.85546875" style="6" customWidth="1"/>
    <col min="13774" max="13774" width="49.7109375" style="6" customWidth="1"/>
    <col min="13775" max="13775" width="9.85546875" style="6" customWidth="1"/>
    <col min="13776" max="13776" width="15.140625" style="6" customWidth="1"/>
    <col min="13777" max="13780" width="0" style="6" hidden="1" customWidth="1"/>
    <col min="13781" max="13781" width="14.28515625" style="6" bestFit="1" customWidth="1"/>
    <col min="13782" max="13782" width="15.5703125" style="6" bestFit="1" customWidth="1"/>
    <col min="13783" max="13783" width="19.42578125" style="6" bestFit="1" customWidth="1"/>
    <col min="13784" max="13784" width="15.85546875" style="6" bestFit="1" customWidth="1"/>
    <col min="13785" max="13785" width="0" style="6" hidden="1" customWidth="1"/>
    <col min="13786" max="13786" width="13.28515625" style="6" bestFit="1" customWidth="1"/>
    <col min="13787" max="14028" width="8.85546875" style="6"/>
    <col min="14029" max="14029" width="11.85546875" style="6" customWidth="1"/>
    <col min="14030" max="14030" width="49.7109375" style="6" customWidth="1"/>
    <col min="14031" max="14031" width="9.85546875" style="6" customWidth="1"/>
    <col min="14032" max="14032" width="15.140625" style="6" customWidth="1"/>
    <col min="14033" max="14036" width="0" style="6" hidden="1" customWidth="1"/>
    <col min="14037" max="14037" width="14.28515625" style="6" bestFit="1" customWidth="1"/>
    <col min="14038" max="14038" width="15.5703125" style="6" bestFit="1" customWidth="1"/>
    <col min="14039" max="14039" width="19.42578125" style="6" bestFit="1" customWidth="1"/>
    <col min="14040" max="14040" width="15.85546875" style="6" bestFit="1" customWidth="1"/>
    <col min="14041" max="14041" width="0" style="6" hidden="1" customWidth="1"/>
    <col min="14042" max="14042" width="13.28515625" style="6" bestFit="1" customWidth="1"/>
    <col min="14043" max="14284" width="8.85546875" style="6"/>
    <col min="14285" max="14285" width="11.85546875" style="6" customWidth="1"/>
    <col min="14286" max="14286" width="49.7109375" style="6" customWidth="1"/>
    <col min="14287" max="14287" width="9.85546875" style="6" customWidth="1"/>
    <col min="14288" max="14288" width="15.140625" style="6" customWidth="1"/>
    <col min="14289" max="14292" width="0" style="6" hidden="1" customWidth="1"/>
    <col min="14293" max="14293" width="14.28515625" style="6" bestFit="1" customWidth="1"/>
    <col min="14294" max="14294" width="15.5703125" style="6" bestFit="1" customWidth="1"/>
    <col min="14295" max="14295" width="19.42578125" style="6" bestFit="1" customWidth="1"/>
    <col min="14296" max="14296" width="15.85546875" style="6" bestFit="1" customWidth="1"/>
    <col min="14297" max="14297" width="0" style="6" hidden="1" customWidth="1"/>
    <col min="14298" max="14298" width="13.28515625" style="6" bestFit="1" customWidth="1"/>
    <col min="14299" max="14540" width="8.85546875" style="6"/>
    <col min="14541" max="14541" width="11.85546875" style="6" customWidth="1"/>
    <col min="14542" max="14542" width="49.7109375" style="6" customWidth="1"/>
    <col min="14543" max="14543" width="9.85546875" style="6" customWidth="1"/>
    <col min="14544" max="14544" width="15.140625" style="6" customWidth="1"/>
    <col min="14545" max="14548" width="0" style="6" hidden="1" customWidth="1"/>
    <col min="14549" max="14549" width="14.28515625" style="6" bestFit="1" customWidth="1"/>
    <col min="14550" max="14550" width="15.5703125" style="6" bestFit="1" customWidth="1"/>
    <col min="14551" max="14551" width="19.42578125" style="6" bestFit="1" customWidth="1"/>
    <col min="14552" max="14552" width="15.85546875" style="6" bestFit="1" customWidth="1"/>
    <col min="14553" max="14553" width="0" style="6" hidden="1" customWidth="1"/>
    <col min="14554" max="14554" width="13.28515625" style="6" bestFit="1" customWidth="1"/>
    <col min="14555" max="14796" width="8.85546875" style="6"/>
    <col min="14797" max="14797" width="11.85546875" style="6" customWidth="1"/>
    <col min="14798" max="14798" width="49.7109375" style="6" customWidth="1"/>
    <col min="14799" max="14799" width="9.85546875" style="6" customWidth="1"/>
    <col min="14800" max="14800" width="15.140625" style="6" customWidth="1"/>
    <col min="14801" max="14804" width="0" style="6" hidden="1" customWidth="1"/>
    <col min="14805" max="14805" width="14.28515625" style="6" bestFit="1" customWidth="1"/>
    <col min="14806" max="14806" width="15.5703125" style="6" bestFit="1" customWidth="1"/>
    <col min="14807" max="14807" width="19.42578125" style="6" bestFit="1" customWidth="1"/>
    <col min="14808" max="14808" width="15.85546875" style="6" bestFit="1" customWidth="1"/>
    <col min="14809" max="14809" width="0" style="6" hidden="1" customWidth="1"/>
    <col min="14810" max="14810" width="13.28515625" style="6" bestFit="1" customWidth="1"/>
    <col min="14811" max="15052" width="8.85546875" style="6"/>
    <col min="15053" max="15053" width="11.85546875" style="6" customWidth="1"/>
    <col min="15054" max="15054" width="49.7109375" style="6" customWidth="1"/>
    <col min="15055" max="15055" width="9.85546875" style="6" customWidth="1"/>
    <col min="15056" max="15056" width="15.140625" style="6" customWidth="1"/>
    <col min="15057" max="15060" width="0" style="6" hidden="1" customWidth="1"/>
    <col min="15061" max="15061" width="14.28515625" style="6" bestFit="1" customWidth="1"/>
    <col min="15062" max="15062" width="15.5703125" style="6" bestFit="1" customWidth="1"/>
    <col min="15063" max="15063" width="19.42578125" style="6" bestFit="1" customWidth="1"/>
    <col min="15064" max="15064" width="15.85546875" style="6" bestFit="1" customWidth="1"/>
    <col min="15065" max="15065" width="0" style="6" hidden="1" customWidth="1"/>
    <col min="15066" max="15066" width="13.28515625" style="6" bestFit="1" customWidth="1"/>
    <col min="15067" max="15308" width="8.85546875" style="6"/>
    <col min="15309" max="15309" width="11.85546875" style="6" customWidth="1"/>
    <col min="15310" max="15310" width="49.7109375" style="6" customWidth="1"/>
    <col min="15311" max="15311" width="9.85546875" style="6" customWidth="1"/>
    <col min="15312" max="15312" width="15.140625" style="6" customWidth="1"/>
    <col min="15313" max="15316" width="0" style="6" hidden="1" customWidth="1"/>
    <col min="15317" max="15317" width="14.28515625" style="6" bestFit="1" customWidth="1"/>
    <col min="15318" max="15318" width="15.5703125" style="6" bestFit="1" customWidth="1"/>
    <col min="15319" max="15319" width="19.42578125" style="6" bestFit="1" customWidth="1"/>
    <col min="15320" max="15320" width="15.85546875" style="6" bestFit="1" customWidth="1"/>
    <col min="15321" max="15321" width="0" style="6" hidden="1" customWidth="1"/>
    <col min="15322" max="15322" width="13.28515625" style="6" bestFit="1" customWidth="1"/>
    <col min="15323" max="15564" width="8.85546875" style="6"/>
    <col min="15565" max="15565" width="11.85546875" style="6" customWidth="1"/>
    <col min="15566" max="15566" width="49.7109375" style="6" customWidth="1"/>
    <col min="15567" max="15567" width="9.85546875" style="6" customWidth="1"/>
    <col min="15568" max="15568" width="15.140625" style="6" customWidth="1"/>
    <col min="15569" max="15572" width="0" style="6" hidden="1" customWidth="1"/>
    <col min="15573" max="15573" width="14.28515625" style="6" bestFit="1" customWidth="1"/>
    <col min="15574" max="15574" width="15.5703125" style="6" bestFit="1" customWidth="1"/>
    <col min="15575" max="15575" width="19.42578125" style="6" bestFit="1" customWidth="1"/>
    <col min="15576" max="15576" width="15.85546875" style="6" bestFit="1" customWidth="1"/>
    <col min="15577" max="15577" width="0" style="6" hidden="1" customWidth="1"/>
    <col min="15578" max="15578" width="13.28515625" style="6" bestFit="1" customWidth="1"/>
    <col min="15579" max="15820" width="8.85546875" style="6"/>
    <col min="15821" max="15821" width="11.85546875" style="6" customWidth="1"/>
    <col min="15822" max="15822" width="49.7109375" style="6" customWidth="1"/>
    <col min="15823" max="15823" width="9.85546875" style="6" customWidth="1"/>
    <col min="15824" max="15824" width="15.140625" style="6" customWidth="1"/>
    <col min="15825" max="15828" width="0" style="6" hidden="1" customWidth="1"/>
    <col min="15829" max="15829" width="14.28515625" style="6" bestFit="1" customWidth="1"/>
    <col min="15830" max="15830" width="15.5703125" style="6" bestFit="1" customWidth="1"/>
    <col min="15831" max="15831" width="19.42578125" style="6" bestFit="1" customWidth="1"/>
    <col min="15832" max="15832" width="15.85546875" style="6" bestFit="1" customWidth="1"/>
    <col min="15833" max="15833" width="0" style="6" hidden="1" customWidth="1"/>
    <col min="15834" max="15834" width="13.28515625" style="6" bestFit="1" customWidth="1"/>
    <col min="15835" max="16076" width="8.85546875" style="6"/>
    <col min="16077" max="16077" width="11.85546875" style="6" customWidth="1"/>
    <col min="16078" max="16078" width="49.7109375" style="6" customWidth="1"/>
    <col min="16079" max="16079" width="9.85546875" style="6" customWidth="1"/>
    <col min="16080" max="16080" width="15.140625" style="6" customWidth="1"/>
    <col min="16081" max="16084" width="0" style="6" hidden="1" customWidth="1"/>
    <col min="16085" max="16085" width="14.28515625" style="6" bestFit="1" customWidth="1"/>
    <col min="16086" max="16086" width="15.5703125" style="6" bestFit="1" customWidth="1"/>
    <col min="16087" max="16087" width="19.42578125" style="6" bestFit="1" customWidth="1"/>
    <col min="16088" max="16088" width="15.85546875" style="6" bestFit="1" customWidth="1"/>
    <col min="16089" max="16089" width="0" style="6" hidden="1" customWidth="1"/>
    <col min="16090" max="16090" width="13.28515625" style="6" bestFit="1" customWidth="1"/>
    <col min="16091" max="16343" width="8.85546875" style="6"/>
    <col min="16344" max="16348" width="9.140625" style="6" customWidth="1"/>
    <col min="16349" max="16349" width="8.85546875" style="6"/>
    <col min="16350" max="16355" width="9.140625" style="6" customWidth="1"/>
    <col min="16356" max="16375" width="8.85546875" style="6"/>
    <col min="16376" max="16384" width="8.85546875" style="6" customWidth="1"/>
  </cols>
  <sheetData>
    <row r="1" spans="1:38" ht="2.25" customHeight="1">
      <c r="A1" s="125"/>
      <c r="B1" s="126"/>
      <c r="C1" s="127"/>
      <c r="D1" s="128"/>
      <c r="E1" s="129"/>
      <c r="F1" s="126"/>
      <c r="G1" s="130"/>
      <c r="H1" s="118"/>
      <c r="I1" s="118"/>
      <c r="J1" s="118"/>
      <c r="K1" s="131"/>
      <c r="L1" s="131"/>
      <c r="M1" s="132"/>
    </row>
    <row r="2" spans="1:38" ht="18" customHeight="1">
      <c r="A2" s="125"/>
      <c r="B2" s="205" t="s">
        <v>50</v>
      </c>
      <c r="C2" s="205"/>
      <c r="D2" s="205"/>
      <c r="E2" s="205"/>
      <c r="F2" s="205"/>
      <c r="G2" s="205"/>
      <c r="H2" s="205"/>
      <c r="I2" s="205"/>
      <c r="J2" s="205"/>
      <c r="K2" s="205"/>
      <c r="L2" s="205"/>
      <c r="M2" s="206"/>
    </row>
    <row r="3" spans="1:38" ht="15" customHeight="1">
      <c r="A3" s="32"/>
      <c r="B3" s="205" t="s">
        <v>6</v>
      </c>
      <c r="C3" s="205"/>
      <c r="D3" s="205"/>
      <c r="E3" s="205"/>
      <c r="F3" s="205"/>
      <c r="G3" s="205"/>
      <c r="H3" s="205"/>
      <c r="I3" s="205"/>
      <c r="J3" s="205"/>
      <c r="K3" s="205"/>
      <c r="L3" s="205"/>
      <c r="M3" s="206"/>
    </row>
    <row r="4" spans="1:38" ht="15" customHeight="1">
      <c r="A4" s="32"/>
      <c r="B4" s="205" t="s">
        <v>0</v>
      </c>
      <c r="C4" s="205"/>
      <c r="D4" s="205"/>
      <c r="E4" s="205"/>
      <c r="F4" s="205"/>
      <c r="G4" s="205"/>
      <c r="H4" s="205"/>
      <c r="I4" s="205"/>
      <c r="J4" s="205"/>
      <c r="K4" s="205"/>
      <c r="L4" s="205"/>
      <c r="M4" s="206"/>
    </row>
    <row r="5" spans="1:38" ht="16.5" customHeight="1">
      <c r="A5" s="117"/>
      <c r="B5" s="205" t="s">
        <v>106</v>
      </c>
      <c r="C5" s="205"/>
      <c r="D5" s="205"/>
      <c r="E5" s="205"/>
      <c r="F5" s="205"/>
      <c r="G5" s="205"/>
      <c r="H5" s="205"/>
      <c r="I5" s="205"/>
      <c r="J5" s="205"/>
      <c r="K5" s="205"/>
      <c r="L5" s="205"/>
      <c r="M5" s="206"/>
    </row>
    <row r="6" spans="1:38" ht="8.25" customHeight="1">
      <c r="A6" s="190" t="s">
        <v>193</v>
      </c>
      <c r="B6" s="191"/>
      <c r="C6" s="191"/>
      <c r="D6" s="191"/>
      <c r="E6" s="191"/>
      <c r="F6" s="191"/>
      <c r="G6" s="191"/>
      <c r="H6" s="191"/>
      <c r="I6" s="191"/>
      <c r="J6" s="191"/>
      <c r="K6" s="191"/>
      <c r="L6" s="191"/>
      <c r="M6" s="191"/>
    </row>
    <row r="7" spans="1:38" ht="4.5" customHeight="1">
      <c r="A7" s="192"/>
      <c r="B7" s="192"/>
      <c r="C7" s="192"/>
      <c r="D7" s="192"/>
      <c r="E7" s="192"/>
      <c r="F7" s="192"/>
      <c r="G7" s="192"/>
      <c r="H7" s="192"/>
      <c r="I7" s="192"/>
      <c r="J7" s="192"/>
      <c r="K7" s="192"/>
      <c r="L7" s="192"/>
      <c r="M7" s="192"/>
    </row>
    <row r="8" spans="1:38" ht="16.5" customHeight="1">
      <c r="A8" s="193" t="s">
        <v>3</v>
      </c>
      <c r="B8" s="193" t="s">
        <v>4</v>
      </c>
      <c r="C8" s="193" t="s">
        <v>8</v>
      </c>
      <c r="D8" s="193" t="s">
        <v>175</v>
      </c>
      <c r="E8" s="194" t="s">
        <v>11</v>
      </c>
      <c r="F8" s="194" t="s">
        <v>176</v>
      </c>
      <c r="G8" s="197" t="s">
        <v>194</v>
      </c>
      <c r="H8" s="198"/>
      <c r="I8" s="197" t="s">
        <v>174</v>
      </c>
      <c r="J8" s="198"/>
      <c r="K8" s="194" t="s">
        <v>112</v>
      </c>
      <c r="L8" s="194"/>
      <c r="M8" s="194"/>
    </row>
    <row r="9" spans="1:38" ht="17.25" thickBot="1">
      <c r="A9" s="193"/>
      <c r="B9" s="193"/>
      <c r="C9" s="193"/>
      <c r="D9" s="193"/>
      <c r="E9" s="194"/>
      <c r="F9" s="194"/>
      <c r="G9" s="199" t="s">
        <v>212</v>
      </c>
      <c r="H9" s="200"/>
      <c r="I9" s="199"/>
      <c r="J9" s="200"/>
      <c r="K9" s="194"/>
      <c r="L9" s="194"/>
      <c r="M9" s="194"/>
    </row>
    <row r="10" spans="1:38">
      <c r="A10" s="133"/>
      <c r="B10" s="133"/>
      <c r="C10" s="133"/>
      <c r="D10" s="133"/>
      <c r="E10" s="133"/>
      <c r="F10" s="133"/>
      <c r="G10" s="134" t="s">
        <v>110</v>
      </c>
      <c r="H10" s="119" t="s">
        <v>111</v>
      </c>
      <c r="I10" s="134" t="s">
        <v>190</v>
      </c>
      <c r="J10" s="119" t="s">
        <v>189</v>
      </c>
      <c r="K10" s="134" t="s">
        <v>45</v>
      </c>
      <c r="L10" s="134" t="s">
        <v>113</v>
      </c>
      <c r="M10" s="134" t="s">
        <v>114</v>
      </c>
      <c r="O10" s="203" t="s">
        <v>177</v>
      </c>
      <c r="P10" s="204"/>
      <c r="Q10" s="203" t="s">
        <v>178</v>
      </c>
      <c r="R10" s="204"/>
      <c r="S10" s="203" t="s">
        <v>179</v>
      </c>
      <c r="T10" s="204"/>
      <c r="U10" s="203" t="s">
        <v>180</v>
      </c>
      <c r="V10" s="204"/>
      <c r="W10" s="203" t="s">
        <v>181</v>
      </c>
      <c r="X10" s="204"/>
      <c r="Y10" s="203" t="s">
        <v>182</v>
      </c>
      <c r="Z10" s="204"/>
      <c r="AA10" s="203" t="s">
        <v>183</v>
      </c>
      <c r="AB10" s="204"/>
      <c r="AC10" s="203" t="s">
        <v>184</v>
      </c>
      <c r="AD10" s="204"/>
      <c r="AE10" s="203" t="s">
        <v>185</v>
      </c>
      <c r="AF10" s="204"/>
      <c r="AG10" s="203" t="s">
        <v>186</v>
      </c>
      <c r="AH10" s="204"/>
      <c r="AI10" s="203" t="s">
        <v>187</v>
      </c>
      <c r="AJ10" s="204"/>
      <c r="AK10" s="203" t="s">
        <v>188</v>
      </c>
      <c r="AL10" s="204"/>
    </row>
    <row r="11" spans="1:38">
      <c r="A11" s="135">
        <v>1</v>
      </c>
      <c r="B11" s="136" t="s">
        <v>56</v>
      </c>
      <c r="C11" s="136"/>
      <c r="D11" s="137"/>
      <c r="E11" s="138"/>
      <c r="F11" s="120">
        <f>SUM(F12:F26)</f>
        <v>417241.25</v>
      </c>
      <c r="G11" s="139"/>
      <c r="H11" s="120">
        <f>TRUNC(SUM(H12:H26),2)</f>
        <v>80641.31</v>
      </c>
      <c r="I11" s="120"/>
      <c r="J11" s="120">
        <f>TRUNC(SUM(J12:J26),2)</f>
        <v>80641.34</v>
      </c>
      <c r="K11" s="140"/>
      <c r="L11" s="120">
        <f>TRUNC(SUM(L12:L26),2)</f>
        <v>336599.87</v>
      </c>
      <c r="M11" s="141">
        <f>(F11-J11)/F11</f>
        <v>0.80672730704358697</v>
      </c>
      <c r="N11" s="163"/>
      <c r="O11" s="164" t="s">
        <v>191</v>
      </c>
      <c r="P11" s="165" t="s">
        <v>192</v>
      </c>
      <c r="Q11" s="164" t="s">
        <v>191</v>
      </c>
      <c r="R11" s="165" t="s">
        <v>192</v>
      </c>
      <c r="S11" s="164" t="s">
        <v>191</v>
      </c>
      <c r="T11" s="165" t="s">
        <v>192</v>
      </c>
      <c r="U11" s="164" t="s">
        <v>191</v>
      </c>
      <c r="V11" s="165" t="s">
        <v>192</v>
      </c>
      <c r="W11" s="164" t="s">
        <v>191</v>
      </c>
      <c r="X11" s="165" t="s">
        <v>192</v>
      </c>
      <c r="Y11" s="164" t="s">
        <v>191</v>
      </c>
      <c r="Z11" s="165" t="s">
        <v>192</v>
      </c>
      <c r="AA11" s="164" t="s">
        <v>191</v>
      </c>
      <c r="AB11" s="165" t="s">
        <v>192</v>
      </c>
      <c r="AC11" s="164" t="s">
        <v>191</v>
      </c>
      <c r="AD11" s="165" t="s">
        <v>192</v>
      </c>
      <c r="AE11" s="164" t="s">
        <v>191</v>
      </c>
      <c r="AF11" s="165" t="s">
        <v>192</v>
      </c>
      <c r="AG11" s="164" t="s">
        <v>191</v>
      </c>
      <c r="AH11" s="165" t="s">
        <v>192</v>
      </c>
      <c r="AI11" s="164" t="s">
        <v>191</v>
      </c>
      <c r="AJ11" s="165" t="s">
        <v>192</v>
      </c>
      <c r="AK11" s="164" t="s">
        <v>191</v>
      </c>
      <c r="AL11" s="165" t="s">
        <v>192</v>
      </c>
    </row>
    <row r="12" spans="1:38" ht="25.5">
      <c r="A12" s="142">
        <v>101</v>
      </c>
      <c r="B12" s="143" t="s">
        <v>57</v>
      </c>
      <c r="C12" s="142" t="s">
        <v>10</v>
      </c>
      <c r="D12" s="144">
        <v>1</v>
      </c>
      <c r="E12" s="121">
        <v>362.55</v>
      </c>
      <c r="F12" s="121">
        <f t="shared" ref="F12:F26" si="0">TRUNC(D12 * E12, 2)</f>
        <v>362.55</v>
      </c>
      <c r="G12" s="161">
        <f>O12</f>
        <v>1</v>
      </c>
      <c r="H12" s="121">
        <f t="shared" ref="H12:H26" si="1">TRUNC(G12*E12,2)</f>
        <v>362.55</v>
      </c>
      <c r="I12" s="124">
        <f>SUM(O12:AL12)</f>
        <v>1</v>
      </c>
      <c r="J12" s="121">
        <f>I12*E12</f>
        <v>362.55</v>
      </c>
      <c r="K12" s="122">
        <f>D12-I12</f>
        <v>0</v>
      </c>
      <c r="L12" s="121">
        <f t="shared" ref="L12:L26" si="2">TRUNC(K12*E12,2)</f>
        <v>0</v>
      </c>
      <c r="M12" s="141">
        <f t="shared" ref="M12:M59" si="3">(F12-J12)/F12</f>
        <v>0</v>
      </c>
      <c r="N12" s="163"/>
      <c r="O12" s="207">
        <v>1</v>
      </c>
      <c r="P12" s="208"/>
      <c r="Q12" s="166"/>
      <c r="R12" s="167"/>
      <c r="S12" s="166"/>
      <c r="T12" s="167"/>
      <c r="U12" s="166"/>
      <c r="V12" s="167"/>
      <c r="W12" s="166"/>
      <c r="X12" s="167"/>
      <c r="Y12" s="166"/>
      <c r="Z12" s="167"/>
      <c r="AA12" s="166"/>
      <c r="AB12" s="167"/>
      <c r="AC12" s="166"/>
      <c r="AD12" s="167"/>
      <c r="AE12" s="166"/>
      <c r="AF12" s="167"/>
      <c r="AG12" s="166"/>
      <c r="AH12" s="167"/>
      <c r="AI12" s="166"/>
      <c r="AJ12" s="167"/>
      <c r="AK12" s="166"/>
      <c r="AL12" s="167"/>
    </row>
    <row r="13" spans="1:38" ht="25.5">
      <c r="A13" s="142">
        <v>102</v>
      </c>
      <c r="B13" s="143" t="s">
        <v>58</v>
      </c>
      <c r="C13" s="142" t="s">
        <v>101</v>
      </c>
      <c r="D13" s="144">
        <v>4300</v>
      </c>
      <c r="E13" s="121">
        <v>14.19</v>
      </c>
      <c r="F13" s="121">
        <f t="shared" si="0"/>
        <v>61017</v>
      </c>
      <c r="G13" s="161">
        <f>O13</f>
        <v>264.18</v>
      </c>
      <c r="H13" s="121">
        <f t="shared" si="1"/>
        <v>3748.71</v>
      </c>
      <c r="I13" s="124">
        <f t="shared" ref="I13:I26" si="4">SUM(O13:AL13)</f>
        <v>264.18</v>
      </c>
      <c r="J13" s="121">
        <f t="shared" ref="J13:J26" si="5">I13*E13</f>
        <v>3748.7141999999999</v>
      </c>
      <c r="K13" s="122">
        <f>D13-I13</f>
        <v>4035.82</v>
      </c>
      <c r="L13" s="121">
        <f t="shared" si="2"/>
        <v>57268.28</v>
      </c>
      <c r="M13" s="141">
        <f t="shared" si="3"/>
        <v>0.93856279069767434</v>
      </c>
      <c r="N13" s="163"/>
      <c r="O13" s="207">
        <f>'102'!C19</f>
        <v>264.18</v>
      </c>
      <c r="P13" s="208"/>
      <c r="Q13" s="166"/>
      <c r="R13" s="167"/>
      <c r="S13" s="166"/>
      <c r="T13" s="167"/>
      <c r="U13" s="166"/>
      <c r="V13" s="167"/>
      <c r="W13" s="166"/>
      <c r="X13" s="167"/>
      <c r="Y13" s="166"/>
      <c r="Z13" s="167"/>
      <c r="AA13" s="166"/>
      <c r="AB13" s="167"/>
      <c r="AC13" s="166"/>
      <c r="AD13" s="167"/>
      <c r="AE13" s="166"/>
      <c r="AF13" s="167"/>
      <c r="AG13" s="166"/>
      <c r="AH13" s="167"/>
      <c r="AI13" s="166"/>
      <c r="AJ13" s="167"/>
      <c r="AK13" s="166"/>
      <c r="AL13" s="167"/>
    </row>
    <row r="14" spans="1:38" ht="25.5">
      <c r="A14" s="142">
        <v>103</v>
      </c>
      <c r="B14" s="143" t="s">
        <v>59</v>
      </c>
      <c r="C14" s="142" t="s">
        <v>101</v>
      </c>
      <c r="D14" s="144">
        <v>4300</v>
      </c>
      <c r="E14" s="121">
        <v>1.94</v>
      </c>
      <c r="F14" s="121">
        <f t="shared" si="0"/>
        <v>8342</v>
      </c>
      <c r="G14" s="161"/>
      <c r="H14" s="121">
        <f t="shared" si="1"/>
        <v>0</v>
      </c>
      <c r="I14" s="124">
        <f t="shared" si="4"/>
        <v>0</v>
      </c>
      <c r="J14" s="121">
        <f t="shared" si="5"/>
        <v>0</v>
      </c>
      <c r="K14" s="122">
        <f t="shared" ref="K14:K25" si="6">D14-I14</f>
        <v>4300</v>
      </c>
      <c r="L14" s="121">
        <f t="shared" si="2"/>
        <v>8342</v>
      </c>
      <c r="M14" s="141">
        <f t="shared" si="3"/>
        <v>1</v>
      </c>
      <c r="N14" s="163"/>
      <c r="O14" s="207"/>
      <c r="P14" s="208"/>
      <c r="Q14" s="166"/>
      <c r="R14" s="167"/>
      <c r="S14" s="166"/>
      <c r="T14" s="167"/>
      <c r="U14" s="166"/>
      <c r="V14" s="167"/>
      <c r="W14" s="166"/>
      <c r="X14" s="167"/>
      <c r="Y14" s="166"/>
      <c r="Z14" s="167"/>
      <c r="AA14" s="166"/>
      <c r="AB14" s="167"/>
      <c r="AC14" s="166"/>
      <c r="AD14" s="167"/>
      <c r="AE14" s="166"/>
      <c r="AF14" s="167"/>
      <c r="AG14" s="166"/>
      <c r="AH14" s="167"/>
      <c r="AI14" s="166"/>
      <c r="AJ14" s="167"/>
      <c r="AK14" s="166"/>
      <c r="AL14" s="167"/>
    </row>
    <row r="15" spans="1:38" ht="25.5">
      <c r="A15" s="142">
        <v>104</v>
      </c>
      <c r="B15" s="143" t="s">
        <v>60</v>
      </c>
      <c r="C15" s="142" t="s">
        <v>102</v>
      </c>
      <c r="D15" s="144">
        <v>1.32</v>
      </c>
      <c r="E15" s="121">
        <v>33.57</v>
      </c>
      <c r="F15" s="121">
        <f t="shared" si="0"/>
        <v>44.31</v>
      </c>
      <c r="G15" s="161"/>
      <c r="H15" s="121">
        <f t="shared" si="1"/>
        <v>0</v>
      </c>
      <c r="I15" s="124">
        <f t="shared" si="4"/>
        <v>0</v>
      </c>
      <c r="J15" s="121">
        <f t="shared" si="5"/>
        <v>0</v>
      </c>
      <c r="K15" s="122">
        <f t="shared" si="6"/>
        <v>1.32</v>
      </c>
      <c r="L15" s="121">
        <f t="shared" si="2"/>
        <v>44.31</v>
      </c>
      <c r="M15" s="141">
        <f t="shared" si="3"/>
        <v>1</v>
      </c>
      <c r="N15" s="163"/>
      <c r="O15" s="207"/>
      <c r="P15" s="208"/>
      <c r="Q15" s="166"/>
      <c r="R15" s="167"/>
      <c r="S15" s="166"/>
      <c r="T15" s="167"/>
      <c r="U15" s="166"/>
      <c r="V15" s="167"/>
      <c r="W15" s="166"/>
      <c r="X15" s="167"/>
      <c r="Y15" s="166"/>
      <c r="Z15" s="167"/>
      <c r="AA15" s="166"/>
      <c r="AB15" s="167"/>
      <c r="AC15" s="166"/>
      <c r="AD15" s="167"/>
      <c r="AE15" s="166"/>
      <c r="AF15" s="167"/>
      <c r="AG15" s="166"/>
      <c r="AH15" s="167"/>
      <c r="AI15" s="166"/>
      <c r="AJ15" s="167"/>
      <c r="AK15" s="166"/>
      <c r="AL15" s="167"/>
    </row>
    <row r="16" spans="1:38" ht="25.5">
      <c r="A16" s="142">
        <v>105</v>
      </c>
      <c r="B16" s="143" t="s">
        <v>61</v>
      </c>
      <c r="C16" s="142" t="s">
        <v>102</v>
      </c>
      <c r="D16" s="144">
        <v>220</v>
      </c>
      <c r="E16" s="121">
        <v>35.14</v>
      </c>
      <c r="F16" s="121">
        <f t="shared" si="0"/>
        <v>7730.8</v>
      </c>
      <c r="G16" s="162">
        <f>O16</f>
        <v>2.641896</v>
      </c>
      <c r="H16" s="121">
        <f t="shared" si="1"/>
        <v>92.83</v>
      </c>
      <c r="I16" s="124">
        <f t="shared" si="4"/>
        <v>2.641896</v>
      </c>
      <c r="J16" s="121">
        <f t="shared" si="5"/>
        <v>92.836225440000007</v>
      </c>
      <c r="K16" s="122">
        <f t="shared" si="6"/>
        <v>217.358104</v>
      </c>
      <c r="L16" s="121">
        <f t="shared" si="2"/>
        <v>7637.96</v>
      </c>
      <c r="M16" s="141">
        <f t="shared" si="3"/>
        <v>0.9879913818181818</v>
      </c>
      <c r="N16" s="163"/>
      <c r="O16" s="207">
        <f>'105'!G13</f>
        <v>2.641896</v>
      </c>
      <c r="P16" s="208"/>
      <c r="Q16" s="166"/>
      <c r="R16" s="167"/>
      <c r="S16" s="166"/>
      <c r="T16" s="167"/>
      <c r="U16" s="166"/>
      <c r="V16" s="167"/>
      <c r="W16" s="166"/>
      <c r="X16" s="167"/>
      <c r="Y16" s="166"/>
      <c r="Z16" s="167"/>
      <c r="AA16" s="166"/>
      <c r="AB16" s="167"/>
      <c r="AC16" s="166"/>
      <c r="AD16" s="167"/>
      <c r="AE16" s="166"/>
      <c r="AF16" s="167"/>
      <c r="AG16" s="166"/>
      <c r="AH16" s="167"/>
      <c r="AI16" s="166"/>
      <c r="AJ16" s="167"/>
      <c r="AK16" s="166"/>
      <c r="AL16" s="167"/>
    </row>
    <row r="17" spans="1:38" ht="25.5">
      <c r="A17" s="142">
        <v>106</v>
      </c>
      <c r="B17" s="143" t="s">
        <v>62</v>
      </c>
      <c r="C17" s="142" t="s">
        <v>101</v>
      </c>
      <c r="D17" s="144">
        <v>287.10000000000002</v>
      </c>
      <c r="E17" s="121">
        <v>97.42</v>
      </c>
      <c r="F17" s="121">
        <f t="shared" si="0"/>
        <v>27969.279999999999</v>
      </c>
      <c r="G17" s="145">
        <f>O17</f>
        <v>92.625000000000014</v>
      </c>
      <c r="H17" s="121">
        <f t="shared" si="1"/>
        <v>9023.52</v>
      </c>
      <c r="I17" s="124">
        <f t="shared" si="4"/>
        <v>92.625000000000014</v>
      </c>
      <c r="J17" s="121">
        <f t="shared" si="5"/>
        <v>9023.527500000002</v>
      </c>
      <c r="K17" s="122">
        <f t="shared" si="6"/>
        <v>194.47500000000002</v>
      </c>
      <c r="L17" s="121">
        <f t="shared" si="2"/>
        <v>18945.75</v>
      </c>
      <c r="M17" s="141">
        <f t="shared" si="3"/>
        <v>0.67737719741087354</v>
      </c>
      <c r="N17" s="163"/>
      <c r="O17" s="207">
        <f>2.5*(3.24+6.03+2.32+12+2.09+6.05+2.08+3.24)</f>
        <v>92.625000000000014</v>
      </c>
      <c r="P17" s="208"/>
      <c r="Q17" s="166"/>
      <c r="R17" s="167"/>
      <c r="S17" s="166"/>
      <c r="T17" s="167"/>
      <c r="U17" s="166"/>
      <c r="V17" s="167"/>
      <c r="W17" s="166"/>
      <c r="X17" s="167"/>
      <c r="Y17" s="166"/>
      <c r="Z17" s="167"/>
      <c r="AA17" s="166"/>
      <c r="AB17" s="167"/>
      <c r="AC17" s="166"/>
      <c r="AD17" s="167"/>
      <c r="AE17" s="166"/>
      <c r="AF17" s="167"/>
      <c r="AG17" s="166"/>
      <c r="AH17" s="167"/>
      <c r="AI17" s="166"/>
      <c r="AJ17" s="167"/>
      <c r="AK17" s="166"/>
      <c r="AL17" s="167"/>
    </row>
    <row r="18" spans="1:38">
      <c r="A18" s="142">
        <v>107</v>
      </c>
      <c r="B18" s="143" t="s">
        <v>63</v>
      </c>
      <c r="C18" s="142" t="s">
        <v>101</v>
      </c>
      <c r="D18" s="144">
        <v>7000</v>
      </c>
      <c r="E18" s="121">
        <v>19.59</v>
      </c>
      <c r="F18" s="121">
        <f t="shared" si="0"/>
        <v>137130</v>
      </c>
      <c r="G18" s="145">
        <f>O18</f>
        <v>2317.0776300000002</v>
      </c>
      <c r="H18" s="121">
        <f t="shared" si="1"/>
        <v>45391.55</v>
      </c>
      <c r="I18" s="124">
        <f t="shared" si="4"/>
        <v>2317.0776300000002</v>
      </c>
      <c r="J18" s="121">
        <f t="shared" si="5"/>
        <v>45391.550771700007</v>
      </c>
      <c r="K18" s="122">
        <f t="shared" si="6"/>
        <v>4682.9223700000002</v>
      </c>
      <c r="L18" s="121">
        <f t="shared" si="2"/>
        <v>91738.44</v>
      </c>
      <c r="M18" s="141">
        <f t="shared" si="3"/>
        <v>0.66898890999999994</v>
      </c>
      <c r="N18" s="163"/>
      <c r="O18" s="207">
        <f>((0.63+1.63+3.75+3.65+1.95+0.76+1+3.05+0.97+1.92+0.85+7.74)*46.51+(1.22+1.73+11.46+1.58+1.92)*50.76)*1.05</f>
        <v>2317.0776300000002</v>
      </c>
      <c r="P18" s="208"/>
      <c r="Q18" s="166"/>
      <c r="R18" s="167"/>
      <c r="S18" s="166"/>
      <c r="T18" s="167"/>
      <c r="U18" s="166"/>
      <c r="V18" s="167"/>
      <c r="W18" s="166"/>
      <c r="X18" s="167"/>
      <c r="Y18" s="166"/>
      <c r="Z18" s="167"/>
      <c r="AA18" s="166"/>
      <c r="AB18" s="167"/>
      <c r="AC18" s="166"/>
      <c r="AD18" s="167"/>
      <c r="AE18" s="166"/>
      <c r="AF18" s="167"/>
      <c r="AG18" s="166"/>
      <c r="AH18" s="167"/>
      <c r="AI18" s="166"/>
      <c r="AJ18" s="167"/>
      <c r="AK18" s="166"/>
      <c r="AL18" s="167"/>
    </row>
    <row r="19" spans="1:38" ht="38.25">
      <c r="A19" s="142">
        <v>108</v>
      </c>
      <c r="B19" s="143" t="s">
        <v>64</v>
      </c>
      <c r="C19" s="142" t="s">
        <v>103</v>
      </c>
      <c r="D19" s="144">
        <v>1200</v>
      </c>
      <c r="E19" s="121">
        <v>1.1399999999999999</v>
      </c>
      <c r="F19" s="121">
        <f t="shared" si="0"/>
        <v>1368</v>
      </c>
      <c r="G19" s="145">
        <f>O19</f>
        <v>168.84</v>
      </c>
      <c r="H19" s="121">
        <f t="shared" si="1"/>
        <v>192.47</v>
      </c>
      <c r="I19" s="124">
        <f t="shared" si="4"/>
        <v>168.84</v>
      </c>
      <c r="J19" s="121">
        <f t="shared" si="5"/>
        <v>192.4776</v>
      </c>
      <c r="K19" s="122">
        <f t="shared" si="6"/>
        <v>1031.1600000000001</v>
      </c>
      <c r="L19" s="121">
        <f t="shared" si="2"/>
        <v>1175.52</v>
      </c>
      <c r="M19" s="141">
        <f t="shared" si="3"/>
        <v>0.85930000000000006</v>
      </c>
      <c r="N19" s="163"/>
      <c r="O19" s="207">
        <f>'108'!G13</f>
        <v>168.84</v>
      </c>
      <c r="P19" s="208"/>
      <c r="Q19" s="166"/>
      <c r="R19" s="167"/>
      <c r="S19" s="166"/>
      <c r="T19" s="167"/>
      <c r="U19" s="166"/>
      <c r="V19" s="167"/>
      <c r="W19" s="166"/>
      <c r="X19" s="167"/>
      <c r="Y19" s="166"/>
      <c r="Z19" s="167"/>
      <c r="AA19" s="166"/>
      <c r="AB19" s="167"/>
      <c r="AC19" s="166"/>
      <c r="AD19" s="167"/>
      <c r="AE19" s="166"/>
      <c r="AF19" s="167"/>
      <c r="AG19" s="166"/>
      <c r="AH19" s="167"/>
      <c r="AI19" s="166"/>
      <c r="AJ19" s="167"/>
      <c r="AK19" s="166"/>
      <c r="AL19" s="167"/>
    </row>
    <row r="20" spans="1:38" ht="51">
      <c r="A20" s="142">
        <v>109</v>
      </c>
      <c r="B20" s="143" t="s">
        <v>65</v>
      </c>
      <c r="C20" s="142" t="s">
        <v>101</v>
      </c>
      <c r="D20" s="144">
        <v>1200</v>
      </c>
      <c r="E20" s="121">
        <v>8.06</v>
      </c>
      <c r="F20" s="121">
        <f t="shared" si="0"/>
        <v>9672</v>
      </c>
      <c r="G20" s="145">
        <f>G19</f>
        <v>168.84</v>
      </c>
      <c r="H20" s="121">
        <f t="shared" si="1"/>
        <v>1360.85</v>
      </c>
      <c r="I20" s="124">
        <f t="shared" si="4"/>
        <v>168.84</v>
      </c>
      <c r="J20" s="121">
        <f t="shared" si="5"/>
        <v>1360.8504</v>
      </c>
      <c r="K20" s="122">
        <f t="shared" si="6"/>
        <v>1031.1600000000001</v>
      </c>
      <c r="L20" s="121">
        <f t="shared" si="2"/>
        <v>8311.14</v>
      </c>
      <c r="M20" s="141">
        <f t="shared" si="3"/>
        <v>0.85930000000000006</v>
      </c>
      <c r="N20" s="163"/>
      <c r="O20" s="207">
        <f>O19</f>
        <v>168.84</v>
      </c>
      <c r="P20" s="208"/>
      <c r="Q20" s="166"/>
      <c r="R20" s="167"/>
      <c r="S20" s="166"/>
      <c r="T20" s="167"/>
      <c r="U20" s="166"/>
      <c r="V20" s="167"/>
      <c r="W20" s="166"/>
      <c r="X20" s="167"/>
      <c r="Y20" s="166"/>
      <c r="Z20" s="167"/>
      <c r="AA20" s="166"/>
      <c r="AB20" s="167"/>
      <c r="AC20" s="166"/>
      <c r="AD20" s="167"/>
      <c r="AE20" s="166"/>
      <c r="AF20" s="167"/>
      <c r="AG20" s="166"/>
      <c r="AH20" s="167"/>
      <c r="AI20" s="166"/>
      <c r="AJ20" s="167"/>
      <c r="AK20" s="166"/>
      <c r="AL20" s="167"/>
    </row>
    <row r="21" spans="1:38" ht="39" customHeight="1">
      <c r="A21" s="142">
        <v>110</v>
      </c>
      <c r="B21" s="143" t="s">
        <v>66</v>
      </c>
      <c r="C21" s="142" t="s">
        <v>10</v>
      </c>
      <c r="D21" s="144">
        <v>3</v>
      </c>
      <c r="E21" s="121">
        <v>1137.42</v>
      </c>
      <c r="F21" s="121">
        <f t="shared" si="0"/>
        <v>3412.26</v>
      </c>
      <c r="G21" s="145">
        <v>3</v>
      </c>
      <c r="H21" s="121">
        <f t="shared" si="1"/>
        <v>3412.26</v>
      </c>
      <c r="I21" s="124">
        <f t="shared" si="4"/>
        <v>3</v>
      </c>
      <c r="J21" s="121">
        <f t="shared" si="5"/>
        <v>3412.26</v>
      </c>
      <c r="K21" s="122">
        <f t="shared" si="6"/>
        <v>0</v>
      </c>
      <c r="L21" s="121">
        <f t="shared" si="2"/>
        <v>0</v>
      </c>
      <c r="M21" s="141">
        <f t="shared" si="3"/>
        <v>0</v>
      </c>
      <c r="N21" s="163"/>
      <c r="O21" s="207">
        <v>3</v>
      </c>
      <c r="P21" s="208"/>
      <c r="Q21" s="166"/>
      <c r="R21" s="167"/>
      <c r="S21" s="166"/>
      <c r="T21" s="167"/>
      <c r="U21" s="166"/>
      <c r="V21" s="167"/>
      <c r="W21" s="166"/>
      <c r="X21" s="167"/>
      <c r="Y21" s="166"/>
      <c r="Z21" s="167"/>
      <c r="AA21" s="166"/>
      <c r="AB21" s="167"/>
      <c r="AC21" s="166"/>
      <c r="AD21" s="167"/>
      <c r="AE21" s="166"/>
      <c r="AF21" s="167"/>
      <c r="AG21" s="166"/>
      <c r="AH21" s="167"/>
      <c r="AI21" s="166"/>
      <c r="AJ21" s="167"/>
      <c r="AK21" s="166"/>
      <c r="AL21" s="167"/>
    </row>
    <row r="22" spans="1:38" ht="51">
      <c r="A22" s="142">
        <v>111</v>
      </c>
      <c r="B22" s="143" t="s">
        <v>67</v>
      </c>
      <c r="C22" s="142" t="s">
        <v>104</v>
      </c>
      <c r="D22" s="144">
        <v>18</v>
      </c>
      <c r="E22" s="121">
        <v>774.87</v>
      </c>
      <c r="F22" s="121">
        <f t="shared" si="0"/>
        <v>13947.66</v>
      </c>
      <c r="G22" s="145"/>
      <c r="H22" s="121">
        <f t="shared" si="1"/>
        <v>0</v>
      </c>
      <c r="I22" s="124">
        <f t="shared" si="4"/>
        <v>0</v>
      </c>
      <c r="J22" s="121">
        <f t="shared" si="5"/>
        <v>0</v>
      </c>
      <c r="K22" s="122">
        <f t="shared" si="6"/>
        <v>18</v>
      </c>
      <c r="L22" s="121">
        <f t="shared" si="2"/>
        <v>13947.66</v>
      </c>
      <c r="M22" s="141">
        <f t="shared" si="3"/>
        <v>1</v>
      </c>
      <c r="N22" s="163"/>
      <c r="O22" s="207"/>
      <c r="P22" s="208"/>
      <c r="Q22" s="166"/>
      <c r="R22" s="167"/>
      <c r="S22" s="166"/>
      <c r="T22" s="167"/>
      <c r="U22" s="166"/>
      <c r="V22" s="167"/>
      <c r="W22" s="166"/>
      <c r="X22" s="167"/>
      <c r="Y22" s="166"/>
      <c r="Z22" s="167"/>
      <c r="AA22" s="166"/>
      <c r="AB22" s="167"/>
      <c r="AC22" s="166"/>
      <c r="AD22" s="167"/>
      <c r="AE22" s="166"/>
      <c r="AF22" s="167"/>
      <c r="AG22" s="166"/>
      <c r="AH22" s="167"/>
      <c r="AI22" s="166"/>
      <c r="AJ22" s="167"/>
      <c r="AK22" s="166"/>
      <c r="AL22" s="167"/>
    </row>
    <row r="23" spans="1:38" ht="38.25">
      <c r="A23" s="142">
        <v>112</v>
      </c>
      <c r="B23" s="143" t="s">
        <v>68</v>
      </c>
      <c r="C23" s="142" t="s">
        <v>104</v>
      </c>
      <c r="D23" s="144">
        <v>18</v>
      </c>
      <c r="E23" s="121">
        <v>334.35</v>
      </c>
      <c r="F23" s="121">
        <f t="shared" si="0"/>
        <v>6018.3</v>
      </c>
      <c r="G23" s="145">
        <f>O23</f>
        <v>3</v>
      </c>
      <c r="H23" s="121">
        <f t="shared" si="1"/>
        <v>1003.05</v>
      </c>
      <c r="I23" s="124">
        <f t="shared" si="4"/>
        <v>3</v>
      </c>
      <c r="J23" s="121">
        <f t="shared" si="5"/>
        <v>1003.0500000000001</v>
      </c>
      <c r="K23" s="122">
        <f t="shared" si="6"/>
        <v>15</v>
      </c>
      <c r="L23" s="121">
        <f t="shared" si="2"/>
        <v>5015.25</v>
      </c>
      <c r="M23" s="141">
        <f t="shared" si="3"/>
        <v>0.83333333333333326</v>
      </c>
      <c r="N23" s="163"/>
      <c r="O23" s="207">
        <f>'112'!G13</f>
        <v>3</v>
      </c>
      <c r="P23" s="208"/>
      <c r="Q23" s="166"/>
      <c r="R23" s="167"/>
      <c r="S23" s="166"/>
      <c r="T23" s="167"/>
      <c r="U23" s="166"/>
      <c r="V23" s="167"/>
      <c r="W23" s="166"/>
      <c r="X23" s="167"/>
      <c r="Y23" s="166"/>
      <c r="Z23" s="167"/>
      <c r="AA23" s="166"/>
      <c r="AB23" s="167"/>
      <c r="AC23" s="166"/>
      <c r="AD23" s="167"/>
      <c r="AE23" s="166"/>
      <c r="AF23" s="167"/>
      <c r="AG23" s="166"/>
      <c r="AH23" s="167"/>
      <c r="AI23" s="166"/>
      <c r="AJ23" s="167"/>
      <c r="AK23" s="166"/>
      <c r="AL23" s="167"/>
    </row>
    <row r="24" spans="1:38" ht="25.5">
      <c r="A24" s="142">
        <v>113</v>
      </c>
      <c r="B24" s="146" t="s">
        <v>69</v>
      </c>
      <c r="C24" s="142" t="s">
        <v>10</v>
      </c>
      <c r="D24" s="144">
        <v>10</v>
      </c>
      <c r="E24" s="121">
        <v>140</v>
      </c>
      <c r="F24" s="121">
        <f t="shared" si="0"/>
        <v>1400</v>
      </c>
      <c r="G24" s="145"/>
      <c r="H24" s="121">
        <f t="shared" si="1"/>
        <v>0</v>
      </c>
      <c r="I24" s="124">
        <f t="shared" si="4"/>
        <v>0</v>
      </c>
      <c r="J24" s="121">
        <f t="shared" si="5"/>
        <v>0</v>
      </c>
      <c r="K24" s="122">
        <f t="shared" si="6"/>
        <v>10</v>
      </c>
      <c r="L24" s="121">
        <f t="shared" si="2"/>
        <v>1400</v>
      </c>
      <c r="M24" s="141">
        <f t="shared" si="3"/>
        <v>1</v>
      </c>
      <c r="N24" s="163"/>
      <c r="O24" s="207"/>
      <c r="P24" s="208"/>
      <c r="Q24" s="166"/>
      <c r="R24" s="167"/>
      <c r="S24" s="166"/>
      <c r="T24" s="167"/>
      <c r="U24" s="166"/>
      <c r="V24" s="167"/>
      <c r="W24" s="166"/>
      <c r="X24" s="167"/>
      <c r="Y24" s="166"/>
      <c r="Z24" s="167"/>
      <c r="AA24" s="166"/>
      <c r="AB24" s="167"/>
      <c r="AC24" s="166"/>
      <c r="AD24" s="167"/>
      <c r="AE24" s="166"/>
      <c r="AF24" s="167"/>
      <c r="AG24" s="166"/>
      <c r="AH24" s="167"/>
      <c r="AI24" s="166"/>
      <c r="AJ24" s="167"/>
      <c r="AK24" s="166"/>
      <c r="AL24" s="167"/>
    </row>
    <row r="25" spans="1:38">
      <c r="A25" s="142">
        <v>114</v>
      </c>
      <c r="B25" s="143" t="s">
        <v>70</v>
      </c>
      <c r="C25" s="142" t="s">
        <v>10</v>
      </c>
      <c r="D25" s="144">
        <v>1</v>
      </c>
      <c r="E25" s="121">
        <v>130913.09</v>
      </c>
      <c r="F25" s="121">
        <f t="shared" si="0"/>
        <v>130913.09</v>
      </c>
      <c r="G25" s="145">
        <f>O25</f>
        <v>8.3333333333333329E-2</v>
      </c>
      <c r="H25" s="121">
        <f t="shared" si="1"/>
        <v>10909.42</v>
      </c>
      <c r="I25" s="124">
        <f t="shared" si="4"/>
        <v>8.3333333333333329E-2</v>
      </c>
      <c r="J25" s="121">
        <f t="shared" si="5"/>
        <v>10909.424166666666</v>
      </c>
      <c r="K25" s="122">
        <f t="shared" si="6"/>
        <v>0.91666666666666663</v>
      </c>
      <c r="L25" s="121">
        <f t="shared" si="2"/>
        <v>120003.66</v>
      </c>
      <c r="M25" s="141">
        <f t="shared" si="3"/>
        <v>0.91666666666666674</v>
      </c>
      <c r="N25" s="163"/>
      <c r="O25" s="207">
        <f>'114'!G13</f>
        <v>8.3333333333333329E-2</v>
      </c>
      <c r="P25" s="208"/>
      <c r="Q25" s="166"/>
      <c r="R25" s="167"/>
      <c r="S25" s="166"/>
      <c r="T25" s="167"/>
      <c r="U25" s="166"/>
      <c r="V25" s="167"/>
      <c r="W25" s="166"/>
      <c r="X25" s="167"/>
      <c r="Y25" s="166"/>
      <c r="Z25" s="167"/>
      <c r="AA25" s="166"/>
      <c r="AB25" s="167"/>
      <c r="AC25" s="166"/>
      <c r="AD25" s="167"/>
      <c r="AE25" s="166"/>
      <c r="AF25" s="167"/>
      <c r="AG25" s="166"/>
      <c r="AH25" s="167"/>
      <c r="AI25" s="166"/>
      <c r="AJ25" s="167"/>
      <c r="AK25" s="166"/>
      <c r="AL25" s="167"/>
    </row>
    <row r="26" spans="1:38">
      <c r="A26" s="142">
        <v>115</v>
      </c>
      <c r="B26" s="143" t="s">
        <v>71</v>
      </c>
      <c r="C26" s="142" t="s">
        <v>12</v>
      </c>
      <c r="D26" s="144">
        <v>20</v>
      </c>
      <c r="E26" s="121">
        <v>395.7</v>
      </c>
      <c r="F26" s="121">
        <f t="shared" si="0"/>
        <v>7914</v>
      </c>
      <c r="G26" s="145">
        <f>O26</f>
        <v>13</v>
      </c>
      <c r="H26" s="121">
        <f t="shared" si="1"/>
        <v>5144.1000000000004</v>
      </c>
      <c r="I26" s="124">
        <f t="shared" si="4"/>
        <v>13</v>
      </c>
      <c r="J26" s="121">
        <f t="shared" si="5"/>
        <v>5144.0999999999995</v>
      </c>
      <c r="K26" s="122">
        <f>D26-I26</f>
        <v>7</v>
      </c>
      <c r="L26" s="121">
        <f t="shared" si="2"/>
        <v>2769.9</v>
      </c>
      <c r="M26" s="141">
        <f t="shared" si="3"/>
        <v>0.35000000000000009</v>
      </c>
      <c r="N26" s="163"/>
      <c r="O26" s="207">
        <v>13</v>
      </c>
      <c r="P26" s="208"/>
      <c r="Q26" s="166"/>
      <c r="R26" s="167"/>
      <c r="S26" s="166"/>
      <c r="T26" s="167"/>
      <c r="U26" s="166"/>
      <c r="V26" s="167"/>
      <c r="W26" s="166"/>
      <c r="X26" s="167"/>
      <c r="Y26" s="166"/>
      <c r="Z26" s="167"/>
      <c r="AA26" s="166"/>
      <c r="AB26" s="167"/>
      <c r="AC26" s="166"/>
      <c r="AD26" s="167"/>
      <c r="AE26" s="166"/>
      <c r="AF26" s="167"/>
      <c r="AG26" s="166"/>
      <c r="AH26" s="167"/>
      <c r="AI26" s="166"/>
      <c r="AJ26" s="167"/>
      <c r="AK26" s="166"/>
      <c r="AL26" s="167"/>
    </row>
    <row r="27" spans="1:38">
      <c r="A27" s="135">
        <v>2</v>
      </c>
      <c r="B27" s="136" t="s">
        <v>72</v>
      </c>
      <c r="C27" s="136"/>
      <c r="D27" s="137"/>
      <c r="E27" s="138"/>
      <c r="F27" s="138">
        <f>SUM(F28:F38)</f>
        <v>1113209.6499999999</v>
      </c>
      <c r="G27" s="147"/>
      <c r="H27" s="120">
        <f>TRUNC(SUM(H28:H38),2)</f>
        <v>0</v>
      </c>
      <c r="I27" s="120"/>
      <c r="J27" s="120">
        <f>TRUNC(SUM(J28:J38),2)</f>
        <v>0</v>
      </c>
      <c r="K27" s="148"/>
      <c r="L27" s="120">
        <f>TRUNC(SUM(L28:L38),2)</f>
        <v>1113209.6499999999</v>
      </c>
      <c r="M27" s="141">
        <f t="shared" si="3"/>
        <v>1</v>
      </c>
      <c r="N27" s="163"/>
      <c r="O27" s="207"/>
      <c r="P27" s="208"/>
      <c r="Q27" s="166"/>
      <c r="R27" s="167"/>
      <c r="S27" s="166"/>
      <c r="T27" s="167"/>
      <c r="U27" s="166"/>
      <c r="V27" s="167"/>
      <c r="W27" s="166"/>
      <c r="X27" s="167"/>
      <c r="Y27" s="166"/>
      <c r="Z27" s="167"/>
      <c r="AA27" s="166"/>
      <c r="AB27" s="167"/>
      <c r="AC27" s="166"/>
      <c r="AD27" s="167"/>
      <c r="AE27" s="166"/>
      <c r="AF27" s="167"/>
      <c r="AG27" s="166"/>
      <c r="AH27" s="167"/>
      <c r="AI27" s="166"/>
      <c r="AJ27" s="167"/>
      <c r="AK27" s="166"/>
      <c r="AL27" s="167"/>
    </row>
    <row r="28" spans="1:38" ht="63.75">
      <c r="A28" s="142">
        <v>201</v>
      </c>
      <c r="B28" s="143" t="s">
        <v>73</v>
      </c>
      <c r="C28" s="142" t="s">
        <v>101</v>
      </c>
      <c r="D28" s="144">
        <v>4300</v>
      </c>
      <c r="E28" s="121">
        <v>5.3</v>
      </c>
      <c r="F28" s="121">
        <f t="shared" ref="F28:F38" si="7">TRUNC(D28 * E28, 2)</f>
        <v>22790</v>
      </c>
      <c r="G28" s="145"/>
      <c r="H28" s="122">
        <f t="shared" ref="H28:H38" si="8">TRUNC(G28*E28,2)</f>
        <v>0</v>
      </c>
      <c r="I28" s="122">
        <f t="shared" ref="I28:I38" si="9">SUM(O28:AL28)</f>
        <v>0</v>
      </c>
      <c r="J28" s="122">
        <f t="shared" ref="J28:J38" si="10">I28*E28</f>
        <v>0</v>
      </c>
      <c r="K28" s="149">
        <f t="shared" ref="K28:K38" si="11">D28-G28</f>
        <v>4300</v>
      </c>
      <c r="L28" s="121">
        <f t="shared" ref="L28:L38" si="12">TRUNC(K28*E28,2)</f>
        <v>22790</v>
      </c>
      <c r="M28" s="141">
        <f t="shared" si="3"/>
        <v>1</v>
      </c>
      <c r="N28" s="163"/>
      <c r="O28" s="207"/>
      <c r="P28" s="208"/>
      <c r="Q28" s="166"/>
      <c r="R28" s="167"/>
      <c r="S28" s="166"/>
      <c r="T28" s="167"/>
      <c r="U28" s="166"/>
      <c r="V28" s="167"/>
      <c r="W28" s="166"/>
      <c r="X28" s="167"/>
      <c r="Y28" s="166"/>
      <c r="Z28" s="167"/>
      <c r="AA28" s="166"/>
      <c r="AB28" s="167"/>
      <c r="AC28" s="166"/>
      <c r="AD28" s="167"/>
      <c r="AE28" s="166"/>
      <c r="AF28" s="167"/>
      <c r="AG28" s="166"/>
      <c r="AH28" s="167"/>
      <c r="AI28" s="166"/>
      <c r="AJ28" s="167"/>
      <c r="AK28" s="166"/>
      <c r="AL28" s="167"/>
    </row>
    <row r="29" spans="1:38" ht="57" customHeight="1">
      <c r="A29" s="142">
        <v>202</v>
      </c>
      <c r="B29" s="143" t="s">
        <v>74</v>
      </c>
      <c r="C29" s="142" t="s">
        <v>101</v>
      </c>
      <c r="D29" s="144">
        <v>4300</v>
      </c>
      <c r="E29" s="121">
        <v>51.11</v>
      </c>
      <c r="F29" s="121">
        <f t="shared" si="7"/>
        <v>219773</v>
      </c>
      <c r="G29" s="145"/>
      <c r="H29" s="122">
        <f t="shared" si="8"/>
        <v>0</v>
      </c>
      <c r="I29" s="122">
        <f t="shared" si="9"/>
        <v>0</v>
      </c>
      <c r="J29" s="122">
        <f t="shared" si="10"/>
        <v>0</v>
      </c>
      <c r="K29" s="149">
        <f t="shared" si="11"/>
        <v>4300</v>
      </c>
      <c r="L29" s="121">
        <f t="shared" si="12"/>
        <v>219773</v>
      </c>
      <c r="M29" s="141">
        <f t="shared" si="3"/>
        <v>1</v>
      </c>
      <c r="N29" s="163"/>
      <c r="O29" s="207"/>
      <c r="P29" s="208"/>
      <c r="Q29" s="166"/>
      <c r="R29" s="167"/>
      <c r="S29" s="166"/>
      <c r="T29" s="167"/>
      <c r="U29" s="166"/>
      <c r="V29" s="167"/>
      <c r="W29" s="166"/>
      <c r="X29" s="167"/>
      <c r="Y29" s="166"/>
      <c r="Z29" s="167"/>
      <c r="AA29" s="166"/>
      <c r="AB29" s="167"/>
      <c r="AC29" s="166"/>
      <c r="AD29" s="167"/>
      <c r="AE29" s="166"/>
      <c r="AF29" s="167"/>
      <c r="AG29" s="166"/>
      <c r="AH29" s="167"/>
      <c r="AI29" s="166"/>
      <c r="AJ29" s="167"/>
      <c r="AK29" s="166"/>
      <c r="AL29" s="167"/>
    </row>
    <row r="30" spans="1:38" ht="25.5">
      <c r="A30" s="142">
        <v>203</v>
      </c>
      <c r="B30" s="143" t="s">
        <v>75</v>
      </c>
      <c r="C30" s="142" t="s">
        <v>5</v>
      </c>
      <c r="D30" s="144">
        <v>950</v>
      </c>
      <c r="E30" s="121">
        <v>46.41</v>
      </c>
      <c r="F30" s="121">
        <f t="shared" si="7"/>
        <v>44089.5</v>
      </c>
      <c r="G30" s="145"/>
      <c r="H30" s="122">
        <f t="shared" si="8"/>
        <v>0</v>
      </c>
      <c r="I30" s="122">
        <f t="shared" si="9"/>
        <v>0</v>
      </c>
      <c r="J30" s="122">
        <f t="shared" si="10"/>
        <v>0</v>
      </c>
      <c r="K30" s="149">
        <f t="shared" si="11"/>
        <v>950</v>
      </c>
      <c r="L30" s="121">
        <f t="shared" si="12"/>
        <v>44089.5</v>
      </c>
      <c r="M30" s="141">
        <f t="shared" si="3"/>
        <v>1</v>
      </c>
      <c r="N30" s="163"/>
      <c r="O30" s="207"/>
      <c r="P30" s="208"/>
      <c r="Q30" s="166"/>
      <c r="R30" s="167"/>
      <c r="S30" s="166"/>
      <c r="T30" s="167"/>
      <c r="U30" s="166"/>
      <c r="V30" s="167"/>
      <c r="W30" s="166"/>
      <c r="X30" s="167"/>
      <c r="Y30" s="166"/>
      <c r="Z30" s="167"/>
      <c r="AA30" s="166"/>
      <c r="AB30" s="167"/>
      <c r="AC30" s="166"/>
      <c r="AD30" s="167"/>
      <c r="AE30" s="166"/>
      <c r="AF30" s="167"/>
      <c r="AG30" s="166"/>
      <c r="AH30" s="167"/>
      <c r="AI30" s="166"/>
      <c r="AJ30" s="167"/>
      <c r="AK30" s="166"/>
      <c r="AL30" s="167"/>
    </row>
    <row r="31" spans="1:38" ht="38.25">
      <c r="A31" s="142">
        <v>204</v>
      </c>
      <c r="B31" s="143" t="s">
        <v>76</v>
      </c>
      <c r="C31" s="142" t="s">
        <v>101</v>
      </c>
      <c r="D31" s="144">
        <v>4150</v>
      </c>
      <c r="E31" s="121">
        <v>178.45</v>
      </c>
      <c r="F31" s="121">
        <f t="shared" si="7"/>
        <v>740567.5</v>
      </c>
      <c r="G31" s="145"/>
      <c r="H31" s="122">
        <f t="shared" si="8"/>
        <v>0</v>
      </c>
      <c r="I31" s="122">
        <f t="shared" si="9"/>
        <v>0</v>
      </c>
      <c r="J31" s="122">
        <f t="shared" si="10"/>
        <v>0</v>
      </c>
      <c r="K31" s="149">
        <f t="shared" si="11"/>
        <v>4150</v>
      </c>
      <c r="L31" s="121">
        <f t="shared" si="12"/>
        <v>740567.5</v>
      </c>
      <c r="M31" s="141">
        <f t="shared" si="3"/>
        <v>1</v>
      </c>
      <c r="N31" s="163"/>
      <c r="O31" s="207"/>
      <c r="P31" s="208"/>
      <c r="Q31" s="166"/>
      <c r="R31" s="167"/>
      <c r="S31" s="166"/>
      <c r="T31" s="167"/>
      <c r="U31" s="166"/>
      <c r="V31" s="167"/>
      <c r="W31" s="166"/>
      <c r="X31" s="167"/>
      <c r="Y31" s="166"/>
      <c r="Z31" s="167"/>
      <c r="AA31" s="166"/>
      <c r="AB31" s="167"/>
      <c r="AC31" s="166"/>
      <c r="AD31" s="167"/>
      <c r="AE31" s="166"/>
      <c r="AF31" s="167"/>
      <c r="AG31" s="166"/>
      <c r="AH31" s="167"/>
      <c r="AI31" s="166"/>
      <c r="AJ31" s="167"/>
      <c r="AK31" s="166"/>
      <c r="AL31" s="167"/>
    </row>
    <row r="32" spans="1:38" ht="51">
      <c r="A32" s="142">
        <v>205</v>
      </c>
      <c r="B32" s="143" t="s">
        <v>77</v>
      </c>
      <c r="C32" s="142" t="s">
        <v>101</v>
      </c>
      <c r="D32" s="144">
        <v>4150</v>
      </c>
      <c r="E32" s="121">
        <v>15.41</v>
      </c>
      <c r="F32" s="121">
        <f t="shared" si="7"/>
        <v>63951.5</v>
      </c>
      <c r="G32" s="145"/>
      <c r="H32" s="122">
        <f t="shared" si="8"/>
        <v>0</v>
      </c>
      <c r="I32" s="122">
        <f t="shared" si="9"/>
        <v>0</v>
      </c>
      <c r="J32" s="122">
        <f t="shared" si="10"/>
        <v>0</v>
      </c>
      <c r="K32" s="149">
        <f t="shared" si="11"/>
        <v>4150</v>
      </c>
      <c r="L32" s="121">
        <f t="shared" si="12"/>
        <v>63951.5</v>
      </c>
      <c r="M32" s="141">
        <f t="shared" si="3"/>
        <v>1</v>
      </c>
      <c r="N32" s="163"/>
      <c r="O32" s="207"/>
      <c r="P32" s="208"/>
      <c r="Q32" s="166"/>
      <c r="R32" s="167"/>
      <c r="S32" s="166"/>
      <c r="T32" s="167"/>
      <c r="U32" s="166"/>
      <c r="V32" s="167"/>
      <c r="W32" s="166"/>
      <c r="X32" s="167"/>
      <c r="Y32" s="166"/>
      <c r="Z32" s="167"/>
      <c r="AA32" s="166"/>
      <c r="AB32" s="167"/>
      <c r="AC32" s="166"/>
      <c r="AD32" s="167"/>
      <c r="AE32" s="166"/>
      <c r="AF32" s="167"/>
      <c r="AG32" s="166"/>
      <c r="AH32" s="167"/>
      <c r="AI32" s="166"/>
      <c r="AJ32" s="167"/>
      <c r="AK32" s="166"/>
      <c r="AL32" s="167"/>
    </row>
    <row r="33" spans="1:38" ht="38.25">
      <c r="A33" s="142">
        <v>206</v>
      </c>
      <c r="B33" s="143" t="s">
        <v>78</v>
      </c>
      <c r="C33" s="142" t="s">
        <v>5</v>
      </c>
      <c r="D33" s="144">
        <v>300</v>
      </c>
      <c r="E33" s="121">
        <v>17.29</v>
      </c>
      <c r="F33" s="121">
        <f t="shared" si="7"/>
        <v>5187</v>
      </c>
      <c r="G33" s="145"/>
      <c r="H33" s="122">
        <f t="shared" si="8"/>
        <v>0</v>
      </c>
      <c r="I33" s="122">
        <f t="shared" si="9"/>
        <v>0</v>
      </c>
      <c r="J33" s="122">
        <f t="shared" si="10"/>
        <v>0</v>
      </c>
      <c r="K33" s="149">
        <f t="shared" si="11"/>
        <v>300</v>
      </c>
      <c r="L33" s="121">
        <f t="shared" si="12"/>
        <v>5187</v>
      </c>
      <c r="M33" s="141">
        <f t="shared" si="3"/>
        <v>1</v>
      </c>
      <c r="N33" s="163"/>
      <c r="O33" s="207"/>
      <c r="P33" s="208"/>
      <c r="Q33" s="166"/>
      <c r="R33" s="167"/>
      <c r="S33" s="166"/>
      <c r="T33" s="167"/>
      <c r="U33" s="166"/>
      <c r="V33" s="167"/>
      <c r="W33" s="166"/>
      <c r="X33" s="167"/>
      <c r="Y33" s="166"/>
      <c r="Z33" s="167"/>
      <c r="AA33" s="166"/>
      <c r="AB33" s="167"/>
      <c r="AC33" s="166"/>
      <c r="AD33" s="167"/>
      <c r="AE33" s="166"/>
      <c r="AF33" s="167"/>
      <c r="AG33" s="166"/>
      <c r="AH33" s="167"/>
      <c r="AI33" s="166"/>
      <c r="AJ33" s="167"/>
      <c r="AK33" s="166"/>
      <c r="AL33" s="167"/>
    </row>
    <row r="34" spans="1:38" ht="25.5">
      <c r="A34" s="142">
        <v>207</v>
      </c>
      <c r="B34" s="143" t="s">
        <v>79</v>
      </c>
      <c r="C34" s="142" t="s">
        <v>101</v>
      </c>
      <c r="D34" s="144">
        <v>500</v>
      </c>
      <c r="E34" s="121">
        <v>15.94</v>
      </c>
      <c r="F34" s="121">
        <f t="shared" si="7"/>
        <v>7970</v>
      </c>
      <c r="G34" s="145"/>
      <c r="H34" s="122">
        <f t="shared" si="8"/>
        <v>0</v>
      </c>
      <c r="I34" s="122">
        <f t="shared" si="9"/>
        <v>0</v>
      </c>
      <c r="J34" s="122">
        <f t="shared" si="10"/>
        <v>0</v>
      </c>
      <c r="K34" s="149">
        <f t="shared" si="11"/>
        <v>500</v>
      </c>
      <c r="L34" s="121">
        <f t="shared" si="12"/>
        <v>7970</v>
      </c>
      <c r="M34" s="141">
        <f t="shared" si="3"/>
        <v>1</v>
      </c>
      <c r="N34" s="163"/>
      <c r="O34" s="207"/>
      <c r="P34" s="208"/>
      <c r="Q34" s="166"/>
      <c r="R34" s="167"/>
      <c r="S34" s="166"/>
      <c r="T34" s="167"/>
      <c r="U34" s="166"/>
      <c r="V34" s="167"/>
      <c r="W34" s="166"/>
      <c r="X34" s="167"/>
      <c r="Y34" s="166"/>
      <c r="Z34" s="167"/>
      <c r="AA34" s="166"/>
      <c r="AB34" s="167"/>
      <c r="AC34" s="166"/>
      <c r="AD34" s="167"/>
      <c r="AE34" s="166"/>
      <c r="AF34" s="167"/>
      <c r="AG34" s="166"/>
      <c r="AH34" s="167"/>
      <c r="AI34" s="166"/>
      <c r="AJ34" s="167"/>
      <c r="AK34" s="166"/>
      <c r="AL34" s="167"/>
    </row>
    <row r="35" spans="1:38" ht="38.25">
      <c r="A35" s="142">
        <v>208</v>
      </c>
      <c r="B35" s="143" t="s">
        <v>80</v>
      </c>
      <c r="C35" s="142" t="s">
        <v>10</v>
      </c>
      <c r="D35" s="144">
        <v>100</v>
      </c>
      <c r="E35" s="121">
        <v>16.11</v>
      </c>
      <c r="F35" s="121">
        <f t="shared" si="7"/>
        <v>1611</v>
      </c>
      <c r="G35" s="145"/>
      <c r="H35" s="122">
        <f t="shared" si="8"/>
        <v>0</v>
      </c>
      <c r="I35" s="122">
        <f t="shared" si="9"/>
        <v>0</v>
      </c>
      <c r="J35" s="122">
        <f t="shared" si="10"/>
        <v>0</v>
      </c>
      <c r="K35" s="149">
        <f t="shared" si="11"/>
        <v>100</v>
      </c>
      <c r="L35" s="121">
        <f t="shared" si="12"/>
        <v>1611</v>
      </c>
      <c r="M35" s="141">
        <f t="shared" si="3"/>
        <v>1</v>
      </c>
      <c r="N35" s="163"/>
      <c r="O35" s="207"/>
      <c r="P35" s="208"/>
      <c r="Q35" s="166"/>
      <c r="R35" s="167"/>
      <c r="S35" s="166"/>
      <c r="T35" s="167"/>
      <c r="U35" s="166"/>
      <c r="V35" s="167"/>
      <c r="W35" s="166"/>
      <c r="X35" s="167"/>
      <c r="Y35" s="166"/>
      <c r="Z35" s="167"/>
      <c r="AA35" s="166"/>
      <c r="AB35" s="167"/>
      <c r="AC35" s="166"/>
      <c r="AD35" s="167"/>
      <c r="AE35" s="166"/>
      <c r="AF35" s="167"/>
      <c r="AG35" s="166"/>
      <c r="AH35" s="167"/>
      <c r="AI35" s="166"/>
      <c r="AJ35" s="167"/>
      <c r="AK35" s="166"/>
      <c r="AL35" s="167"/>
    </row>
    <row r="36" spans="1:38" ht="25.5">
      <c r="A36" s="142">
        <v>209</v>
      </c>
      <c r="B36" s="146" t="s">
        <v>81</v>
      </c>
      <c r="C36" s="142" t="s">
        <v>10</v>
      </c>
      <c r="D36" s="144">
        <v>7</v>
      </c>
      <c r="E36" s="121">
        <v>81.45</v>
      </c>
      <c r="F36" s="121">
        <f t="shared" si="7"/>
        <v>570.15</v>
      </c>
      <c r="G36" s="145"/>
      <c r="H36" s="122">
        <f t="shared" si="8"/>
        <v>0</v>
      </c>
      <c r="I36" s="122">
        <f t="shared" si="9"/>
        <v>0</v>
      </c>
      <c r="J36" s="122">
        <f t="shared" si="10"/>
        <v>0</v>
      </c>
      <c r="K36" s="149">
        <f t="shared" si="11"/>
        <v>7</v>
      </c>
      <c r="L36" s="121">
        <f t="shared" si="12"/>
        <v>570.15</v>
      </c>
      <c r="M36" s="141">
        <f t="shared" si="3"/>
        <v>1</v>
      </c>
      <c r="N36" s="163"/>
      <c r="O36" s="207"/>
      <c r="P36" s="208"/>
      <c r="Q36" s="166"/>
      <c r="R36" s="167"/>
      <c r="S36" s="166"/>
      <c r="T36" s="167"/>
      <c r="U36" s="166"/>
      <c r="V36" s="167"/>
      <c r="W36" s="166"/>
      <c r="X36" s="167"/>
      <c r="Y36" s="166"/>
      <c r="Z36" s="167"/>
      <c r="AA36" s="166"/>
      <c r="AB36" s="167"/>
      <c r="AC36" s="166"/>
      <c r="AD36" s="167"/>
      <c r="AE36" s="166"/>
      <c r="AF36" s="167"/>
      <c r="AG36" s="166"/>
      <c r="AH36" s="167"/>
      <c r="AI36" s="166"/>
      <c r="AJ36" s="167"/>
      <c r="AK36" s="166"/>
      <c r="AL36" s="167"/>
    </row>
    <row r="37" spans="1:38" ht="25.5">
      <c r="A37" s="142">
        <v>210</v>
      </c>
      <c r="B37" s="143" t="s">
        <v>82</v>
      </c>
      <c r="C37" s="142" t="s">
        <v>101</v>
      </c>
      <c r="D37" s="144">
        <v>400</v>
      </c>
      <c r="E37" s="121">
        <v>8.82</v>
      </c>
      <c r="F37" s="121">
        <f t="shared" si="7"/>
        <v>3528</v>
      </c>
      <c r="G37" s="145"/>
      <c r="H37" s="122">
        <f t="shared" si="8"/>
        <v>0</v>
      </c>
      <c r="I37" s="122">
        <f t="shared" si="9"/>
        <v>0</v>
      </c>
      <c r="J37" s="122">
        <f t="shared" si="10"/>
        <v>0</v>
      </c>
      <c r="K37" s="149">
        <f t="shared" si="11"/>
        <v>400</v>
      </c>
      <c r="L37" s="121">
        <f t="shared" si="12"/>
        <v>3528</v>
      </c>
      <c r="M37" s="141">
        <f t="shared" si="3"/>
        <v>1</v>
      </c>
      <c r="N37" s="163"/>
      <c r="O37" s="207"/>
      <c r="P37" s="208"/>
      <c r="Q37" s="166"/>
      <c r="R37" s="167"/>
      <c r="S37" s="166"/>
      <c r="T37" s="167"/>
      <c r="U37" s="166"/>
      <c r="V37" s="167"/>
      <c r="W37" s="166"/>
      <c r="X37" s="167"/>
      <c r="Y37" s="166"/>
      <c r="Z37" s="167"/>
      <c r="AA37" s="166"/>
      <c r="AB37" s="167"/>
      <c r="AC37" s="166"/>
      <c r="AD37" s="167"/>
      <c r="AE37" s="166"/>
      <c r="AF37" s="167"/>
      <c r="AG37" s="166"/>
      <c r="AH37" s="167"/>
      <c r="AI37" s="166"/>
      <c r="AJ37" s="167"/>
      <c r="AK37" s="166"/>
      <c r="AL37" s="167"/>
    </row>
    <row r="38" spans="1:38" ht="25.5">
      <c r="A38" s="142">
        <v>211</v>
      </c>
      <c r="B38" s="143" t="s">
        <v>83</v>
      </c>
      <c r="C38" s="142" t="s">
        <v>105</v>
      </c>
      <c r="D38" s="144">
        <v>400</v>
      </c>
      <c r="E38" s="121">
        <v>7.93</v>
      </c>
      <c r="F38" s="121">
        <f t="shared" si="7"/>
        <v>3172</v>
      </c>
      <c r="G38" s="145"/>
      <c r="H38" s="122">
        <f t="shared" si="8"/>
        <v>0</v>
      </c>
      <c r="I38" s="122">
        <f t="shared" si="9"/>
        <v>0</v>
      </c>
      <c r="J38" s="122">
        <f t="shared" si="10"/>
        <v>0</v>
      </c>
      <c r="K38" s="149">
        <f t="shared" si="11"/>
        <v>400</v>
      </c>
      <c r="L38" s="121">
        <f t="shared" si="12"/>
        <v>3172</v>
      </c>
      <c r="M38" s="141">
        <f t="shared" si="3"/>
        <v>1</v>
      </c>
      <c r="N38" s="163"/>
      <c r="O38" s="207"/>
      <c r="P38" s="208"/>
      <c r="Q38" s="166"/>
      <c r="R38" s="167"/>
      <c r="S38" s="166"/>
      <c r="T38" s="167"/>
      <c r="U38" s="166"/>
      <c r="V38" s="167"/>
      <c r="W38" s="166"/>
      <c r="X38" s="167"/>
      <c r="Y38" s="166"/>
      <c r="Z38" s="167"/>
      <c r="AA38" s="166"/>
      <c r="AB38" s="167"/>
      <c r="AC38" s="166"/>
      <c r="AD38" s="167"/>
      <c r="AE38" s="166"/>
      <c r="AF38" s="167"/>
      <c r="AG38" s="166"/>
      <c r="AH38" s="167"/>
      <c r="AI38" s="166"/>
      <c r="AJ38" s="167"/>
      <c r="AK38" s="166"/>
      <c r="AL38" s="167"/>
    </row>
    <row r="39" spans="1:38">
      <c r="A39" s="135">
        <v>3</v>
      </c>
      <c r="B39" s="136" t="s">
        <v>84</v>
      </c>
      <c r="C39" s="136"/>
      <c r="D39" s="137"/>
      <c r="E39" s="138"/>
      <c r="F39" s="138">
        <f>SUM(F40:F45)</f>
        <v>175172.49000000002</v>
      </c>
      <c r="G39" s="150"/>
      <c r="H39" s="120">
        <f>TRUNC(SUM(H40:H45),2)</f>
        <v>0</v>
      </c>
      <c r="I39" s="120"/>
      <c r="J39" s="120">
        <f>TRUNC(SUM(J40:J45),2)</f>
        <v>0</v>
      </c>
      <c r="K39" s="140"/>
      <c r="L39" s="120">
        <f>TRUNC(SUM(L40:L45),2)</f>
        <v>175172.49</v>
      </c>
      <c r="M39" s="141">
        <f t="shared" si="3"/>
        <v>1</v>
      </c>
      <c r="N39" s="163"/>
      <c r="O39" s="207"/>
      <c r="P39" s="208"/>
      <c r="Q39" s="166"/>
      <c r="R39" s="167"/>
      <c r="S39" s="166"/>
      <c r="T39" s="167"/>
      <c r="U39" s="166"/>
      <c r="V39" s="167"/>
      <c r="W39" s="166"/>
      <c r="X39" s="167"/>
      <c r="Y39" s="166"/>
      <c r="Z39" s="167"/>
      <c r="AA39" s="166"/>
      <c r="AB39" s="167"/>
      <c r="AC39" s="166"/>
      <c r="AD39" s="167"/>
      <c r="AE39" s="166"/>
      <c r="AF39" s="167"/>
      <c r="AG39" s="166"/>
      <c r="AH39" s="167"/>
      <c r="AI39" s="166"/>
      <c r="AJ39" s="167"/>
      <c r="AK39" s="166"/>
      <c r="AL39" s="167"/>
    </row>
    <row r="40" spans="1:38">
      <c r="A40" s="142">
        <v>301</v>
      </c>
      <c r="B40" s="143" t="s">
        <v>85</v>
      </c>
      <c r="C40" s="142" t="s">
        <v>10</v>
      </c>
      <c r="D40" s="144">
        <v>22</v>
      </c>
      <c r="E40" s="121">
        <v>7050.34</v>
      </c>
      <c r="F40" s="121">
        <f t="shared" ref="F40:F45" si="13">TRUNC(D40 * E40, 2)</f>
        <v>155107.48000000001</v>
      </c>
      <c r="G40" s="145"/>
      <c r="H40" s="122">
        <f t="shared" ref="H40:H45" si="14">TRUNC(G40*E40,2)</f>
        <v>0</v>
      </c>
      <c r="I40" s="122">
        <f t="shared" ref="I40:I45" si="15">SUM(O40:AL40)</f>
        <v>0</v>
      </c>
      <c r="J40" s="122">
        <f t="shared" ref="J40:J45" si="16">I40*E40</f>
        <v>0</v>
      </c>
      <c r="K40" s="149">
        <f t="shared" ref="K40:K45" si="17">D40-G40</f>
        <v>22</v>
      </c>
      <c r="L40" s="121">
        <f t="shared" ref="L40:L45" si="18">TRUNC(K40*E40,2)</f>
        <v>155107.48000000001</v>
      </c>
      <c r="M40" s="141">
        <f t="shared" si="3"/>
        <v>1</v>
      </c>
      <c r="N40" s="163"/>
      <c r="O40" s="207"/>
      <c r="P40" s="208"/>
      <c r="Q40" s="166"/>
      <c r="R40" s="167"/>
      <c r="S40" s="166"/>
      <c r="T40" s="167"/>
      <c r="U40" s="166"/>
      <c r="V40" s="167"/>
      <c r="W40" s="166"/>
      <c r="X40" s="167"/>
      <c r="Y40" s="166"/>
      <c r="Z40" s="167"/>
      <c r="AA40" s="166"/>
      <c r="AB40" s="167"/>
      <c r="AC40" s="166"/>
      <c r="AD40" s="167"/>
      <c r="AE40" s="166"/>
      <c r="AF40" s="167"/>
      <c r="AG40" s="166"/>
      <c r="AH40" s="167"/>
      <c r="AI40" s="166"/>
      <c r="AJ40" s="167"/>
      <c r="AK40" s="166"/>
      <c r="AL40" s="167"/>
    </row>
    <row r="41" spans="1:38" ht="38.25">
      <c r="A41" s="142">
        <v>302</v>
      </c>
      <c r="B41" s="143" t="s">
        <v>86</v>
      </c>
      <c r="C41" s="142" t="s">
        <v>101</v>
      </c>
      <c r="D41" s="144">
        <v>17.600000000000001</v>
      </c>
      <c r="E41" s="121">
        <v>380.81</v>
      </c>
      <c r="F41" s="121">
        <f t="shared" si="13"/>
        <v>6702.25</v>
      </c>
      <c r="G41" s="145"/>
      <c r="H41" s="122">
        <f t="shared" si="14"/>
        <v>0</v>
      </c>
      <c r="I41" s="122">
        <f t="shared" si="15"/>
        <v>0</v>
      </c>
      <c r="J41" s="122">
        <f t="shared" si="16"/>
        <v>0</v>
      </c>
      <c r="K41" s="149">
        <f t="shared" si="17"/>
        <v>17.600000000000001</v>
      </c>
      <c r="L41" s="121">
        <f t="shared" si="18"/>
        <v>6702.25</v>
      </c>
      <c r="M41" s="141">
        <f t="shared" si="3"/>
        <v>1</v>
      </c>
      <c r="N41" s="163"/>
      <c r="O41" s="207"/>
      <c r="P41" s="208"/>
      <c r="Q41" s="166"/>
      <c r="R41" s="167"/>
      <c r="S41" s="166"/>
      <c r="T41" s="167"/>
      <c r="U41" s="166"/>
      <c r="V41" s="167"/>
      <c r="W41" s="166"/>
      <c r="X41" s="167"/>
      <c r="Y41" s="166"/>
      <c r="Z41" s="167"/>
      <c r="AA41" s="166"/>
      <c r="AB41" s="167"/>
      <c r="AC41" s="166"/>
      <c r="AD41" s="167"/>
      <c r="AE41" s="166"/>
      <c r="AF41" s="167"/>
      <c r="AG41" s="166"/>
      <c r="AH41" s="167"/>
      <c r="AI41" s="166"/>
      <c r="AJ41" s="167"/>
      <c r="AK41" s="166"/>
      <c r="AL41" s="167"/>
    </row>
    <row r="42" spans="1:38" ht="25.5">
      <c r="A42" s="142">
        <v>303</v>
      </c>
      <c r="B42" s="143" t="s">
        <v>87</v>
      </c>
      <c r="C42" s="142" t="s">
        <v>5</v>
      </c>
      <c r="D42" s="144">
        <v>130</v>
      </c>
      <c r="E42" s="121">
        <v>19.12</v>
      </c>
      <c r="F42" s="121">
        <f t="shared" si="13"/>
        <v>2485.6</v>
      </c>
      <c r="G42" s="145"/>
      <c r="H42" s="122">
        <f t="shared" si="14"/>
        <v>0</v>
      </c>
      <c r="I42" s="122">
        <f t="shared" si="15"/>
        <v>0</v>
      </c>
      <c r="J42" s="122">
        <f t="shared" si="16"/>
        <v>0</v>
      </c>
      <c r="K42" s="149">
        <f t="shared" si="17"/>
        <v>130</v>
      </c>
      <c r="L42" s="121">
        <f t="shared" si="18"/>
        <v>2485.6</v>
      </c>
      <c r="M42" s="141">
        <f t="shared" si="3"/>
        <v>1</v>
      </c>
      <c r="N42" s="163"/>
      <c r="O42" s="207"/>
      <c r="P42" s="208"/>
      <c r="Q42" s="166"/>
      <c r="R42" s="167"/>
      <c r="S42" s="166"/>
      <c r="T42" s="167"/>
      <c r="U42" s="166"/>
      <c r="V42" s="167"/>
      <c r="W42" s="166"/>
      <c r="X42" s="167"/>
      <c r="Y42" s="166"/>
      <c r="Z42" s="167"/>
      <c r="AA42" s="166"/>
      <c r="AB42" s="167"/>
      <c r="AC42" s="166"/>
      <c r="AD42" s="167"/>
      <c r="AE42" s="166"/>
      <c r="AF42" s="167"/>
      <c r="AG42" s="166"/>
      <c r="AH42" s="167"/>
      <c r="AI42" s="166"/>
      <c r="AJ42" s="167"/>
      <c r="AK42" s="166"/>
      <c r="AL42" s="167"/>
    </row>
    <row r="43" spans="1:38" ht="38.25">
      <c r="A43" s="142">
        <v>304</v>
      </c>
      <c r="B43" s="143" t="s">
        <v>88</v>
      </c>
      <c r="C43" s="142" t="s">
        <v>5</v>
      </c>
      <c r="D43" s="144">
        <v>130</v>
      </c>
      <c r="E43" s="121">
        <v>7.74</v>
      </c>
      <c r="F43" s="121">
        <f t="shared" si="13"/>
        <v>1006.2</v>
      </c>
      <c r="G43" s="145"/>
      <c r="H43" s="122">
        <f t="shared" si="14"/>
        <v>0</v>
      </c>
      <c r="I43" s="122">
        <f t="shared" si="15"/>
        <v>0</v>
      </c>
      <c r="J43" s="122">
        <f t="shared" si="16"/>
        <v>0</v>
      </c>
      <c r="K43" s="149">
        <f t="shared" si="17"/>
        <v>130</v>
      </c>
      <c r="L43" s="121">
        <f t="shared" si="18"/>
        <v>1006.2</v>
      </c>
      <c r="M43" s="141">
        <f t="shared" si="3"/>
        <v>1</v>
      </c>
      <c r="N43" s="163"/>
      <c r="O43" s="207"/>
      <c r="P43" s="208"/>
      <c r="Q43" s="166"/>
      <c r="R43" s="167"/>
      <c r="S43" s="166"/>
      <c r="T43" s="167"/>
      <c r="U43" s="166"/>
      <c r="V43" s="167"/>
      <c r="W43" s="166"/>
      <c r="X43" s="167"/>
      <c r="Y43" s="166"/>
      <c r="Z43" s="167"/>
      <c r="AA43" s="166"/>
      <c r="AB43" s="167"/>
      <c r="AC43" s="166"/>
      <c r="AD43" s="167"/>
      <c r="AE43" s="166"/>
      <c r="AF43" s="167"/>
      <c r="AG43" s="166"/>
      <c r="AH43" s="167"/>
      <c r="AI43" s="166"/>
      <c r="AJ43" s="167"/>
      <c r="AK43" s="166"/>
      <c r="AL43" s="167"/>
    </row>
    <row r="44" spans="1:38" ht="38.25">
      <c r="A44" s="142">
        <v>305</v>
      </c>
      <c r="B44" s="143" t="s">
        <v>89</v>
      </c>
      <c r="C44" s="142" t="s">
        <v>5</v>
      </c>
      <c r="D44" s="144">
        <v>132</v>
      </c>
      <c r="E44" s="121">
        <v>12.71</v>
      </c>
      <c r="F44" s="121">
        <f t="shared" si="13"/>
        <v>1677.72</v>
      </c>
      <c r="G44" s="145"/>
      <c r="H44" s="122">
        <f t="shared" si="14"/>
        <v>0</v>
      </c>
      <c r="I44" s="122">
        <f t="shared" si="15"/>
        <v>0</v>
      </c>
      <c r="J44" s="122">
        <f t="shared" si="16"/>
        <v>0</v>
      </c>
      <c r="K44" s="149">
        <f t="shared" si="17"/>
        <v>132</v>
      </c>
      <c r="L44" s="121">
        <f t="shared" si="18"/>
        <v>1677.72</v>
      </c>
      <c r="M44" s="141">
        <f t="shared" si="3"/>
        <v>1</v>
      </c>
      <c r="N44" s="163"/>
      <c r="O44" s="207"/>
      <c r="P44" s="208"/>
      <c r="Q44" s="166"/>
      <c r="R44" s="167"/>
      <c r="S44" s="166"/>
      <c r="T44" s="167"/>
      <c r="U44" s="166"/>
      <c r="V44" s="167"/>
      <c r="W44" s="166"/>
      <c r="X44" s="167"/>
      <c r="Y44" s="166"/>
      <c r="Z44" s="167"/>
      <c r="AA44" s="166"/>
      <c r="AB44" s="167"/>
      <c r="AC44" s="166"/>
      <c r="AD44" s="167"/>
      <c r="AE44" s="166"/>
      <c r="AF44" s="167"/>
      <c r="AG44" s="166"/>
      <c r="AH44" s="167"/>
      <c r="AI44" s="166"/>
      <c r="AJ44" s="167"/>
      <c r="AK44" s="166"/>
      <c r="AL44" s="167"/>
    </row>
    <row r="45" spans="1:38" ht="38.25">
      <c r="A45" s="142">
        <v>306</v>
      </c>
      <c r="B45" s="143" t="s">
        <v>90</v>
      </c>
      <c r="C45" s="142" t="s">
        <v>5</v>
      </c>
      <c r="D45" s="144">
        <v>396</v>
      </c>
      <c r="E45" s="121">
        <v>20.69</v>
      </c>
      <c r="F45" s="121">
        <f t="shared" si="13"/>
        <v>8193.24</v>
      </c>
      <c r="G45" s="145"/>
      <c r="H45" s="122">
        <f t="shared" si="14"/>
        <v>0</v>
      </c>
      <c r="I45" s="122">
        <f t="shared" si="15"/>
        <v>0</v>
      </c>
      <c r="J45" s="122">
        <f t="shared" si="16"/>
        <v>0</v>
      </c>
      <c r="K45" s="149">
        <f t="shared" si="17"/>
        <v>396</v>
      </c>
      <c r="L45" s="121">
        <f t="shared" si="18"/>
        <v>8193.24</v>
      </c>
      <c r="M45" s="141">
        <f t="shared" si="3"/>
        <v>1</v>
      </c>
      <c r="N45" s="163"/>
      <c r="O45" s="207"/>
      <c r="P45" s="208"/>
      <c r="Q45" s="166"/>
      <c r="R45" s="167"/>
      <c r="S45" s="166"/>
      <c r="T45" s="167"/>
      <c r="U45" s="166"/>
      <c r="V45" s="167"/>
      <c r="W45" s="166"/>
      <c r="X45" s="167"/>
      <c r="Y45" s="166"/>
      <c r="Z45" s="167"/>
      <c r="AA45" s="166"/>
      <c r="AB45" s="167"/>
      <c r="AC45" s="166"/>
      <c r="AD45" s="167"/>
      <c r="AE45" s="166"/>
      <c r="AF45" s="167"/>
      <c r="AG45" s="166"/>
      <c r="AH45" s="167"/>
      <c r="AI45" s="166"/>
      <c r="AJ45" s="167"/>
      <c r="AK45" s="166"/>
      <c r="AL45" s="167"/>
    </row>
    <row r="46" spans="1:38">
      <c r="A46" s="135">
        <v>4</v>
      </c>
      <c r="B46" s="136" t="s">
        <v>91</v>
      </c>
      <c r="C46" s="136"/>
      <c r="D46" s="137"/>
      <c r="E46" s="138"/>
      <c r="F46" s="138">
        <f>SUM(F47:F55)</f>
        <v>59525.200000000004</v>
      </c>
      <c r="G46" s="150"/>
      <c r="H46" s="120">
        <f>TRUNC(SUM(H47:H55),2)</f>
        <v>0</v>
      </c>
      <c r="I46" s="120"/>
      <c r="J46" s="120">
        <f>TRUNC(SUM(J47:J55),2)</f>
        <v>0</v>
      </c>
      <c r="K46" s="140"/>
      <c r="L46" s="120">
        <f>TRUNC(SUM(L47:L55),2)</f>
        <v>59525.2</v>
      </c>
      <c r="M46" s="141">
        <f t="shared" si="3"/>
        <v>1</v>
      </c>
      <c r="N46" s="163"/>
      <c r="O46" s="207"/>
      <c r="P46" s="208"/>
      <c r="Q46" s="166"/>
      <c r="R46" s="167"/>
      <c r="S46" s="166"/>
      <c r="T46" s="167"/>
      <c r="U46" s="166"/>
      <c r="V46" s="167"/>
      <c r="W46" s="166"/>
      <c r="X46" s="167"/>
      <c r="Y46" s="166"/>
      <c r="Z46" s="167"/>
      <c r="AA46" s="166"/>
      <c r="AB46" s="167"/>
      <c r="AC46" s="166"/>
      <c r="AD46" s="167"/>
      <c r="AE46" s="166"/>
      <c r="AF46" s="167"/>
      <c r="AG46" s="166"/>
      <c r="AH46" s="167"/>
      <c r="AI46" s="166"/>
      <c r="AJ46" s="167"/>
      <c r="AK46" s="166"/>
      <c r="AL46" s="167"/>
    </row>
    <row r="47" spans="1:38" ht="38.25">
      <c r="A47" s="142">
        <v>401</v>
      </c>
      <c r="B47" s="143" t="s">
        <v>92</v>
      </c>
      <c r="C47" s="142" t="s">
        <v>10</v>
      </c>
      <c r="D47" s="144">
        <v>20</v>
      </c>
      <c r="E47" s="121">
        <v>656.68</v>
      </c>
      <c r="F47" s="121">
        <f t="shared" ref="F47:F55" si="19">TRUNC(D47 * E47, 2)</f>
        <v>13133.6</v>
      </c>
      <c r="G47" s="145"/>
      <c r="H47" s="122">
        <f t="shared" ref="H47:H55" si="20">TRUNC(G47*E47,2)</f>
        <v>0</v>
      </c>
      <c r="I47" s="122">
        <f t="shared" ref="I47:I55" si="21">SUM(O47:AL47)</f>
        <v>0</v>
      </c>
      <c r="J47" s="122">
        <f t="shared" ref="J47:J55" si="22">I47*E47</f>
        <v>0</v>
      </c>
      <c r="K47" s="149">
        <f t="shared" ref="K47:K55" si="23">D47-G47</f>
        <v>20</v>
      </c>
      <c r="L47" s="149">
        <f t="shared" ref="L47:L55" si="24">TRUNC(K47*E47,2)</f>
        <v>13133.6</v>
      </c>
      <c r="M47" s="141">
        <f t="shared" si="3"/>
        <v>1</v>
      </c>
      <c r="N47" s="163"/>
      <c r="O47" s="207"/>
      <c r="P47" s="208"/>
      <c r="Q47" s="166"/>
      <c r="R47" s="167"/>
      <c r="S47" s="166"/>
      <c r="T47" s="167"/>
      <c r="U47" s="166"/>
      <c r="V47" s="167"/>
      <c r="W47" s="166"/>
      <c r="X47" s="167"/>
      <c r="Y47" s="166"/>
      <c r="Z47" s="167"/>
      <c r="AA47" s="166"/>
      <c r="AB47" s="167"/>
      <c r="AC47" s="166"/>
      <c r="AD47" s="167"/>
      <c r="AE47" s="166"/>
      <c r="AF47" s="167"/>
      <c r="AG47" s="166"/>
      <c r="AH47" s="167"/>
      <c r="AI47" s="166"/>
      <c r="AJ47" s="167"/>
      <c r="AK47" s="166"/>
      <c r="AL47" s="167"/>
    </row>
    <row r="48" spans="1:38">
      <c r="A48" s="142">
        <v>402</v>
      </c>
      <c r="B48" s="143" t="s">
        <v>93</v>
      </c>
      <c r="C48" s="142" t="s">
        <v>101</v>
      </c>
      <c r="D48" s="144">
        <v>20</v>
      </c>
      <c r="E48" s="121">
        <v>29.51</v>
      </c>
      <c r="F48" s="121">
        <f t="shared" si="19"/>
        <v>590.20000000000005</v>
      </c>
      <c r="G48" s="145"/>
      <c r="H48" s="122">
        <f t="shared" si="20"/>
        <v>0</v>
      </c>
      <c r="I48" s="122">
        <f t="shared" si="21"/>
        <v>0</v>
      </c>
      <c r="J48" s="122">
        <f t="shared" si="22"/>
        <v>0</v>
      </c>
      <c r="K48" s="149">
        <f t="shared" si="23"/>
        <v>20</v>
      </c>
      <c r="L48" s="149">
        <f t="shared" si="24"/>
        <v>590.20000000000005</v>
      </c>
      <c r="M48" s="141">
        <f t="shared" si="3"/>
        <v>1</v>
      </c>
      <c r="N48" s="163"/>
      <c r="O48" s="207"/>
      <c r="P48" s="208"/>
      <c r="Q48" s="166"/>
      <c r="R48" s="167"/>
      <c r="S48" s="166"/>
      <c r="T48" s="167"/>
      <c r="U48" s="166"/>
      <c r="V48" s="167"/>
      <c r="W48" s="166"/>
      <c r="X48" s="167"/>
      <c r="Y48" s="166"/>
      <c r="Z48" s="167"/>
      <c r="AA48" s="166"/>
      <c r="AB48" s="167"/>
      <c r="AC48" s="166"/>
      <c r="AD48" s="167"/>
      <c r="AE48" s="166"/>
      <c r="AF48" s="167"/>
      <c r="AG48" s="166"/>
      <c r="AH48" s="167"/>
      <c r="AI48" s="166"/>
      <c r="AJ48" s="167"/>
      <c r="AK48" s="166"/>
      <c r="AL48" s="167"/>
    </row>
    <row r="49" spans="1:38" ht="25.5">
      <c r="A49" s="142">
        <v>403</v>
      </c>
      <c r="B49" s="143" t="s">
        <v>94</v>
      </c>
      <c r="C49" s="142" t="s">
        <v>101</v>
      </c>
      <c r="D49" s="144">
        <v>20</v>
      </c>
      <c r="E49" s="121">
        <v>433.79</v>
      </c>
      <c r="F49" s="121">
        <f t="shared" si="19"/>
        <v>8675.7999999999993</v>
      </c>
      <c r="G49" s="145"/>
      <c r="H49" s="122">
        <f t="shared" si="20"/>
        <v>0</v>
      </c>
      <c r="I49" s="122">
        <f t="shared" si="21"/>
        <v>0</v>
      </c>
      <c r="J49" s="122">
        <f t="shared" si="22"/>
        <v>0</v>
      </c>
      <c r="K49" s="149">
        <f t="shared" si="23"/>
        <v>20</v>
      </c>
      <c r="L49" s="149">
        <f t="shared" si="24"/>
        <v>8675.7999999999993</v>
      </c>
      <c r="M49" s="141">
        <f t="shared" si="3"/>
        <v>1</v>
      </c>
      <c r="N49" s="163"/>
      <c r="O49" s="207"/>
      <c r="P49" s="208"/>
      <c r="Q49" s="166"/>
      <c r="R49" s="167"/>
      <c r="S49" s="166"/>
      <c r="T49" s="167"/>
      <c r="U49" s="166"/>
      <c r="V49" s="167"/>
      <c r="W49" s="166"/>
      <c r="X49" s="167"/>
      <c r="Y49" s="166"/>
      <c r="Z49" s="167"/>
      <c r="AA49" s="166"/>
      <c r="AB49" s="167"/>
      <c r="AC49" s="166"/>
      <c r="AD49" s="167"/>
      <c r="AE49" s="166"/>
      <c r="AF49" s="167"/>
      <c r="AG49" s="166"/>
      <c r="AH49" s="167"/>
      <c r="AI49" s="166"/>
      <c r="AJ49" s="167"/>
      <c r="AK49" s="166"/>
      <c r="AL49" s="167"/>
    </row>
    <row r="50" spans="1:38" ht="25.5">
      <c r="A50" s="142">
        <v>404</v>
      </c>
      <c r="B50" s="143" t="s">
        <v>95</v>
      </c>
      <c r="C50" s="142" t="s">
        <v>101</v>
      </c>
      <c r="D50" s="144">
        <v>20</v>
      </c>
      <c r="E50" s="121">
        <v>348.72</v>
      </c>
      <c r="F50" s="121">
        <f t="shared" si="19"/>
        <v>6974.4</v>
      </c>
      <c r="G50" s="145"/>
      <c r="H50" s="122">
        <f t="shared" si="20"/>
        <v>0</v>
      </c>
      <c r="I50" s="122">
        <f t="shared" si="21"/>
        <v>0</v>
      </c>
      <c r="J50" s="122">
        <f t="shared" si="22"/>
        <v>0</v>
      </c>
      <c r="K50" s="149">
        <f t="shared" si="23"/>
        <v>20</v>
      </c>
      <c r="L50" s="149">
        <f t="shared" si="24"/>
        <v>6974.4</v>
      </c>
      <c r="M50" s="141">
        <f t="shared" si="3"/>
        <v>1</v>
      </c>
      <c r="N50" s="163"/>
      <c r="O50" s="207"/>
      <c r="P50" s="208"/>
      <c r="Q50" s="166"/>
      <c r="R50" s="167"/>
      <c r="S50" s="166"/>
      <c r="T50" s="167"/>
      <c r="U50" s="166"/>
      <c r="V50" s="167"/>
      <c r="W50" s="166"/>
      <c r="X50" s="167"/>
      <c r="Y50" s="166"/>
      <c r="Z50" s="167"/>
      <c r="AA50" s="166"/>
      <c r="AB50" s="167"/>
      <c r="AC50" s="166"/>
      <c r="AD50" s="167"/>
      <c r="AE50" s="166"/>
      <c r="AF50" s="167"/>
      <c r="AG50" s="166"/>
      <c r="AH50" s="167"/>
      <c r="AI50" s="166"/>
      <c r="AJ50" s="167"/>
      <c r="AK50" s="166"/>
      <c r="AL50" s="167"/>
    </row>
    <row r="51" spans="1:38">
      <c r="A51" s="142">
        <v>405</v>
      </c>
      <c r="B51" s="143" t="s">
        <v>96</v>
      </c>
      <c r="C51" s="142" t="s">
        <v>101</v>
      </c>
      <c r="D51" s="144">
        <v>20</v>
      </c>
      <c r="E51" s="121">
        <v>5.89</v>
      </c>
      <c r="F51" s="121">
        <f t="shared" si="19"/>
        <v>117.8</v>
      </c>
      <c r="G51" s="145"/>
      <c r="H51" s="122">
        <f t="shared" si="20"/>
        <v>0</v>
      </c>
      <c r="I51" s="122">
        <f t="shared" si="21"/>
        <v>0</v>
      </c>
      <c r="J51" s="122">
        <f t="shared" si="22"/>
        <v>0</v>
      </c>
      <c r="K51" s="149">
        <f t="shared" si="23"/>
        <v>20</v>
      </c>
      <c r="L51" s="149">
        <f t="shared" si="24"/>
        <v>117.8</v>
      </c>
      <c r="M51" s="141">
        <f t="shared" si="3"/>
        <v>1</v>
      </c>
      <c r="N51" s="163"/>
      <c r="O51" s="207"/>
      <c r="P51" s="208"/>
      <c r="Q51" s="166"/>
      <c r="R51" s="167"/>
      <c r="S51" s="166"/>
      <c r="T51" s="167"/>
      <c r="U51" s="166"/>
      <c r="V51" s="167"/>
      <c r="W51" s="166"/>
      <c r="X51" s="167"/>
      <c r="Y51" s="166"/>
      <c r="Z51" s="167"/>
      <c r="AA51" s="166"/>
      <c r="AB51" s="167"/>
      <c r="AC51" s="166"/>
      <c r="AD51" s="167"/>
      <c r="AE51" s="166"/>
      <c r="AF51" s="167"/>
      <c r="AG51" s="166"/>
      <c r="AH51" s="167"/>
      <c r="AI51" s="166"/>
      <c r="AJ51" s="167"/>
      <c r="AK51" s="166"/>
      <c r="AL51" s="167"/>
    </row>
    <row r="52" spans="1:38" ht="25.5">
      <c r="A52" s="142">
        <v>406</v>
      </c>
      <c r="B52" s="143" t="s">
        <v>97</v>
      </c>
      <c r="C52" s="142" t="s">
        <v>101</v>
      </c>
      <c r="D52" s="144">
        <v>20</v>
      </c>
      <c r="E52" s="121">
        <v>250.71</v>
      </c>
      <c r="F52" s="121">
        <f t="shared" si="19"/>
        <v>5014.2</v>
      </c>
      <c r="G52" s="145"/>
      <c r="H52" s="122">
        <f t="shared" si="20"/>
        <v>0</v>
      </c>
      <c r="I52" s="122">
        <f t="shared" si="21"/>
        <v>0</v>
      </c>
      <c r="J52" s="122">
        <f t="shared" si="22"/>
        <v>0</v>
      </c>
      <c r="K52" s="149">
        <f t="shared" si="23"/>
        <v>20</v>
      </c>
      <c r="L52" s="149">
        <f t="shared" si="24"/>
        <v>5014.2</v>
      </c>
      <c r="M52" s="141">
        <f t="shared" si="3"/>
        <v>1</v>
      </c>
      <c r="N52" s="163"/>
      <c r="O52" s="207"/>
      <c r="P52" s="208"/>
      <c r="Q52" s="166"/>
      <c r="R52" s="167"/>
      <c r="S52" s="166"/>
      <c r="T52" s="167"/>
      <c r="U52" s="166"/>
      <c r="V52" s="167"/>
      <c r="W52" s="166"/>
      <c r="X52" s="167"/>
      <c r="Y52" s="166"/>
      <c r="Z52" s="167"/>
      <c r="AA52" s="166"/>
      <c r="AB52" s="167"/>
      <c r="AC52" s="166"/>
      <c r="AD52" s="167"/>
      <c r="AE52" s="166"/>
      <c r="AF52" s="167"/>
      <c r="AG52" s="166"/>
      <c r="AH52" s="167"/>
      <c r="AI52" s="166"/>
      <c r="AJ52" s="167"/>
      <c r="AK52" s="166"/>
      <c r="AL52" s="167"/>
    </row>
    <row r="53" spans="1:38" ht="25.5">
      <c r="A53" s="142">
        <v>407</v>
      </c>
      <c r="B53" s="143" t="s">
        <v>98</v>
      </c>
      <c r="C53" s="142" t="s">
        <v>101</v>
      </c>
      <c r="D53" s="144">
        <v>40</v>
      </c>
      <c r="E53" s="121">
        <v>18.87</v>
      </c>
      <c r="F53" s="121">
        <f t="shared" si="19"/>
        <v>754.8</v>
      </c>
      <c r="G53" s="145"/>
      <c r="H53" s="122">
        <f t="shared" si="20"/>
        <v>0</v>
      </c>
      <c r="I53" s="122">
        <f t="shared" si="21"/>
        <v>0</v>
      </c>
      <c r="J53" s="122">
        <f t="shared" si="22"/>
        <v>0</v>
      </c>
      <c r="K53" s="149">
        <f t="shared" si="23"/>
        <v>40</v>
      </c>
      <c r="L53" s="149">
        <f t="shared" si="24"/>
        <v>754.8</v>
      </c>
      <c r="M53" s="141">
        <f t="shared" si="3"/>
        <v>1</v>
      </c>
      <c r="N53" s="163"/>
      <c r="O53" s="207"/>
      <c r="P53" s="208"/>
      <c r="Q53" s="166"/>
      <c r="R53" s="167"/>
      <c r="S53" s="166"/>
      <c r="T53" s="167"/>
      <c r="U53" s="166"/>
      <c r="V53" s="167"/>
      <c r="W53" s="166"/>
      <c r="X53" s="167"/>
      <c r="Y53" s="166"/>
      <c r="Z53" s="167"/>
      <c r="AA53" s="166"/>
      <c r="AB53" s="167"/>
      <c r="AC53" s="166"/>
      <c r="AD53" s="167"/>
      <c r="AE53" s="166"/>
      <c r="AF53" s="167"/>
      <c r="AG53" s="166"/>
      <c r="AH53" s="167"/>
      <c r="AI53" s="166"/>
      <c r="AJ53" s="167"/>
      <c r="AK53" s="166"/>
      <c r="AL53" s="167"/>
    </row>
    <row r="54" spans="1:38">
      <c r="A54" s="142">
        <v>408</v>
      </c>
      <c r="B54" s="143" t="s">
        <v>99</v>
      </c>
      <c r="C54" s="142" t="s">
        <v>46</v>
      </c>
      <c r="D54" s="144">
        <v>20</v>
      </c>
      <c r="E54" s="121">
        <v>13.87</v>
      </c>
      <c r="F54" s="121">
        <f t="shared" si="19"/>
        <v>277.39999999999998</v>
      </c>
      <c r="G54" s="145"/>
      <c r="H54" s="122">
        <f t="shared" si="20"/>
        <v>0</v>
      </c>
      <c r="I54" s="122">
        <f t="shared" si="21"/>
        <v>0</v>
      </c>
      <c r="J54" s="122">
        <f t="shared" si="22"/>
        <v>0</v>
      </c>
      <c r="K54" s="149">
        <f t="shared" si="23"/>
        <v>20</v>
      </c>
      <c r="L54" s="149">
        <f t="shared" si="24"/>
        <v>277.39999999999998</v>
      </c>
      <c r="M54" s="141">
        <f t="shared" si="3"/>
        <v>1</v>
      </c>
      <c r="N54" s="163"/>
      <c r="O54" s="207"/>
      <c r="P54" s="208"/>
      <c r="Q54" s="166"/>
      <c r="R54" s="167"/>
      <c r="S54" s="166"/>
      <c r="T54" s="167"/>
      <c r="U54" s="166"/>
      <c r="V54" s="167"/>
      <c r="W54" s="166"/>
      <c r="X54" s="167"/>
      <c r="Y54" s="166"/>
      <c r="Z54" s="167"/>
      <c r="AA54" s="166"/>
      <c r="AB54" s="167"/>
      <c r="AC54" s="166"/>
      <c r="AD54" s="167"/>
      <c r="AE54" s="166"/>
      <c r="AF54" s="167"/>
      <c r="AG54" s="166"/>
      <c r="AH54" s="167"/>
      <c r="AI54" s="166"/>
      <c r="AJ54" s="167"/>
      <c r="AK54" s="166"/>
      <c r="AL54" s="167"/>
    </row>
    <row r="55" spans="1:38" ht="25.5">
      <c r="A55" s="142">
        <v>409</v>
      </c>
      <c r="B55" s="143" t="s">
        <v>100</v>
      </c>
      <c r="C55" s="142" t="s">
        <v>101</v>
      </c>
      <c r="D55" s="144">
        <v>4150</v>
      </c>
      <c r="E55" s="121">
        <v>5.78</v>
      </c>
      <c r="F55" s="121">
        <f t="shared" si="19"/>
        <v>23987</v>
      </c>
      <c r="G55" s="145"/>
      <c r="H55" s="122">
        <f t="shared" si="20"/>
        <v>0</v>
      </c>
      <c r="I55" s="122">
        <f t="shared" si="21"/>
        <v>0</v>
      </c>
      <c r="J55" s="122">
        <f t="shared" si="22"/>
        <v>0</v>
      </c>
      <c r="K55" s="149">
        <f t="shared" si="23"/>
        <v>4150</v>
      </c>
      <c r="L55" s="149">
        <f t="shared" si="24"/>
        <v>23987</v>
      </c>
      <c r="M55" s="141">
        <f t="shared" si="3"/>
        <v>1</v>
      </c>
      <c r="N55" s="163"/>
      <c r="O55" s="207"/>
      <c r="P55" s="208"/>
      <c r="Q55" s="166"/>
      <c r="R55" s="167"/>
      <c r="S55" s="166"/>
      <c r="T55" s="167"/>
      <c r="U55" s="166"/>
      <c r="V55" s="167"/>
      <c r="W55" s="166"/>
      <c r="X55" s="167"/>
      <c r="Y55" s="166"/>
      <c r="Z55" s="167"/>
      <c r="AA55" s="166"/>
      <c r="AB55" s="167"/>
      <c r="AC55" s="166"/>
      <c r="AD55" s="167"/>
      <c r="AE55" s="166"/>
      <c r="AF55" s="167"/>
      <c r="AG55" s="166"/>
      <c r="AH55" s="167"/>
      <c r="AI55" s="166"/>
      <c r="AJ55" s="167"/>
      <c r="AK55" s="166"/>
      <c r="AL55" s="167"/>
    </row>
    <row r="56" spans="1:38">
      <c r="A56" s="151"/>
      <c r="B56" s="152"/>
      <c r="C56" s="151"/>
      <c r="D56" s="153"/>
      <c r="E56" s="154"/>
      <c r="F56" s="154"/>
      <c r="G56" s="155"/>
      <c r="H56" s="122"/>
      <c r="I56" s="122"/>
      <c r="J56" s="122"/>
      <c r="K56" s="149"/>
      <c r="L56" s="149"/>
      <c r="M56" s="141"/>
      <c r="N56" s="163"/>
      <c r="O56" s="207"/>
      <c r="P56" s="208"/>
      <c r="Q56" s="166"/>
      <c r="R56" s="167"/>
      <c r="S56" s="166"/>
      <c r="T56" s="167"/>
      <c r="U56" s="166"/>
      <c r="V56" s="167"/>
      <c r="W56" s="166"/>
      <c r="X56" s="167"/>
      <c r="Y56" s="166"/>
      <c r="Z56" s="167"/>
      <c r="AA56" s="166"/>
      <c r="AB56" s="167"/>
      <c r="AC56" s="166"/>
      <c r="AD56" s="167"/>
      <c r="AE56" s="166"/>
      <c r="AF56" s="167"/>
      <c r="AG56" s="166"/>
      <c r="AH56" s="167"/>
      <c r="AI56" s="166"/>
      <c r="AJ56" s="167"/>
      <c r="AK56" s="166"/>
      <c r="AL56" s="167"/>
    </row>
    <row r="57" spans="1:38" ht="16.5" customHeight="1">
      <c r="A57" s="202" t="s">
        <v>107</v>
      </c>
      <c r="B57" s="202"/>
      <c r="C57" s="202"/>
      <c r="D57" s="202"/>
      <c r="E57" s="202"/>
      <c r="F57" s="123">
        <f>SUM(F46,F39,F27,F11)</f>
        <v>1765148.5899999999</v>
      </c>
      <c r="G57" s="156"/>
      <c r="H57" s="123">
        <f>TRUNC(SUM(H46,H39,H27,H11),2)</f>
        <v>80641.31</v>
      </c>
      <c r="I57" s="123"/>
      <c r="J57" s="123">
        <f>TRUNC(SUM(J46,J39,J27,J11),2)</f>
        <v>80641.34</v>
      </c>
      <c r="K57" s="140"/>
      <c r="L57" s="123">
        <f>TRUNC(SUM(L46,L39,L27,L11),2)</f>
        <v>1684507.21</v>
      </c>
      <c r="M57" s="141">
        <f t="shared" si="3"/>
        <v>0.9543147016308694</v>
      </c>
      <c r="N57" s="163"/>
      <c r="O57" s="207"/>
      <c r="P57" s="208"/>
      <c r="Q57" s="166"/>
      <c r="R57" s="167"/>
      <c r="S57" s="166"/>
      <c r="T57" s="167"/>
      <c r="U57" s="166"/>
      <c r="V57" s="167"/>
      <c r="W57" s="166"/>
      <c r="X57" s="167"/>
      <c r="Y57" s="166"/>
      <c r="Z57" s="167"/>
      <c r="AA57" s="166"/>
      <c r="AB57" s="167"/>
      <c r="AC57" s="166"/>
      <c r="AD57" s="167"/>
      <c r="AE57" s="166"/>
      <c r="AF57" s="167"/>
      <c r="AG57" s="166"/>
      <c r="AH57" s="167"/>
      <c r="AI57" s="166"/>
      <c r="AJ57" s="167"/>
      <c r="AK57" s="166"/>
      <c r="AL57" s="167"/>
    </row>
    <row r="58" spans="1:38" ht="16.5" customHeight="1">
      <c r="A58" s="202" t="s">
        <v>108</v>
      </c>
      <c r="B58" s="202"/>
      <c r="C58" s="202"/>
      <c r="D58" s="202"/>
      <c r="E58" s="202"/>
      <c r="F58" s="123">
        <f>TRUNC(F57*0.2502,2)</f>
        <v>441640.17</v>
      </c>
      <c r="G58" s="156"/>
      <c r="H58" s="123">
        <f>TRUNC(H57*0.2502,2)</f>
        <v>20176.45</v>
      </c>
      <c r="I58" s="123"/>
      <c r="J58" s="123">
        <f>TRUNC(J57*0.2502,2)</f>
        <v>20176.46</v>
      </c>
      <c r="K58" s="140"/>
      <c r="L58" s="123">
        <f>TRUNC(L57*0.2502,2)</f>
        <v>421463.7</v>
      </c>
      <c r="M58" s="141">
        <f t="shared" si="3"/>
        <v>0.95431470828389542</v>
      </c>
      <c r="N58" s="163"/>
      <c r="O58" s="207"/>
      <c r="P58" s="208"/>
      <c r="Q58" s="166"/>
      <c r="R58" s="167"/>
      <c r="S58" s="166"/>
      <c r="T58" s="167"/>
      <c r="U58" s="166"/>
      <c r="V58" s="167"/>
      <c r="W58" s="166"/>
      <c r="X58" s="167"/>
      <c r="Y58" s="166"/>
      <c r="Z58" s="167"/>
      <c r="AA58" s="166"/>
      <c r="AB58" s="167"/>
      <c r="AC58" s="166"/>
      <c r="AD58" s="167"/>
      <c r="AE58" s="166"/>
      <c r="AF58" s="167"/>
      <c r="AG58" s="166"/>
      <c r="AH58" s="167"/>
      <c r="AI58" s="166"/>
      <c r="AJ58" s="167"/>
      <c r="AK58" s="166"/>
      <c r="AL58" s="167"/>
    </row>
    <row r="59" spans="1:38" ht="16.5" customHeight="1" thickBot="1">
      <c r="A59" s="202" t="s">
        <v>109</v>
      </c>
      <c r="B59" s="202"/>
      <c r="C59" s="202"/>
      <c r="D59" s="202"/>
      <c r="E59" s="202"/>
      <c r="F59" s="123">
        <f>SUM(F57:F58)</f>
        <v>2206788.7599999998</v>
      </c>
      <c r="G59" s="156"/>
      <c r="H59" s="123">
        <f>TRUNC(SUM(H57:H58),2)</f>
        <v>100817.76</v>
      </c>
      <c r="I59" s="123"/>
      <c r="J59" s="123">
        <f>TRUNC(SUM(J57:J58),2)</f>
        <v>100817.8</v>
      </c>
      <c r="K59" s="140"/>
      <c r="L59" s="123">
        <f>TRUNC(SUM(L57:L58),2)</f>
        <v>2105970.91</v>
      </c>
      <c r="M59" s="141">
        <f t="shared" si="3"/>
        <v>0.95431470296232623</v>
      </c>
      <c r="N59" s="163"/>
      <c r="O59" s="209"/>
      <c r="P59" s="210"/>
      <c r="Q59" s="168"/>
      <c r="R59" s="169"/>
      <c r="S59" s="168"/>
      <c r="T59" s="169"/>
      <c r="U59" s="168"/>
      <c r="V59" s="169"/>
      <c r="W59" s="168"/>
      <c r="X59" s="169"/>
      <c r="Y59" s="168"/>
      <c r="Z59" s="169"/>
      <c r="AA59" s="168"/>
      <c r="AB59" s="169"/>
      <c r="AC59" s="168"/>
      <c r="AD59" s="169"/>
      <c r="AE59" s="168"/>
      <c r="AF59" s="169"/>
      <c r="AG59" s="168"/>
      <c r="AH59" s="169"/>
      <c r="AI59" s="168"/>
      <c r="AJ59" s="169"/>
      <c r="AK59" s="168"/>
      <c r="AL59" s="169"/>
    </row>
    <row r="60" spans="1:38" ht="90" customHeight="1">
      <c r="A60" s="201" t="s">
        <v>156</v>
      </c>
      <c r="B60" s="195"/>
      <c r="C60" s="195" t="s">
        <v>154</v>
      </c>
      <c r="D60" s="195"/>
      <c r="E60" s="195"/>
      <c r="F60" s="195"/>
      <c r="G60" s="195"/>
      <c r="H60" s="195" t="s">
        <v>155</v>
      </c>
      <c r="I60" s="195"/>
      <c r="J60" s="195"/>
      <c r="K60" s="195"/>
      <c r="L60" s="195"/>
      <c r="M60" s="196"/>
    </row>
  </sheetData>
  <mergeCells count="81">
    <mergeCell ref="O56:P56"/>
    <mergeCell ref="O57:P57"/>
    <mergeCell ref="O58:P58"/>
    <mergeCell ref="O59:P59"/>
    <mergeCell ref="O51:P51"/>
    <mergeCell ref="O52:P52"/>
    <mergeCell ref="O53:P53"/>
    <mergeCell ref="O54:P54"/>
    <mergeCell ref="O55:P55"/>
    <mergeCell ref="O46:P46"/>
    <mergeCell ref="O47:P47"/>
    <mergeCell ref="O48:P48"/>
    <mergeCell ref="O49:P49"/>
    <mergeCell ref="O50:P50"/>
    <mergeCell ref="O41:P41"/>
    <mergeCell ref="O42:P42"/>
    <mergeCell ref="O43:P43"/>
    <mergeCell ref="O44:P44"/>
    <mergeCell ref="O45:P45"/>
    <mergeCell ref="O36:P36"/>
    <mergeCell ref="O37:P37"/>
    <mergeCell ref="O38:P38"/>
    <mergeCell ref="O39:P39"/>
    <mergeCell ref="O40:P40"/>
    <mergeCell ref="O31:P31"/>
    <mergeCell ref="O32:P32"/>
    <mergeCell ref="O33:P33"/>
    <mergeCell ref="O34:P34"/>
    <mergeCell ref="O35:P35"/>
    <mergeCell ref="O26:P26"/>
    <mergeCell ref="O27:P27"/>
    <mergeCell ref="O28:P28"/>
    <mergeCell ref="O29:P29"/>
    <mergeCell ref="O30:P30"/>
    <mergeCell ref="O21:P21"/>
    <mergeCell ref="O22:P22"/>
    <mergeCell ref="O23:P23"/>
    <mergeCell ref="O24:P24"/>
    <mergeCell ref="O25:P25"/>
    <mergeCell ref="O16:P16"/>
    <mergeCell ref="O17:P17"/>
    <mergeCell ref="O18:P18"/>
    <mergeCell ref="O19:P19"/>
    <mergeCell ref="O20:P20"/>
    <mergeCell ref="W10:X10"/>
    <mergeCell ref="O12:P12"/>
    <mergeCell ref="O13:P13"/>
    <mergeCell ref="O14:P14"/>
    <mergeCell ref="O15:P15"/>
    <mergeCell ref="D8:D9"/>
    <mergeCell ref="AI10:AJ10"/>
    <mergeCell ref="AK10:AL10"/>
    <mergeCell ref="B2:M2"/>
    <mergeCell ref="B3:M3"/>
    <mergeCell ref="B4:M4"/>
    <mergeCell ref="B5:M5"/>
    <mergeCell ref="Y10:Z10"/>
    <mergeCell ref="AA10:AB10"/>
    <mergeCell ref="AC10:AD10"/>
    <mergeCell ref="AE10:AF10"/>
    <mergeCell ref="AG10:AH10"/>
    <mergeCell ref="O10:P10"/>
    <mergeCell ref="Q10:R10"/>
    <mergeCell ref="S10:T10"/>
    <mergeCell ref="U10:V10"/>
    <mergeCell ref="A6:M7"/>
    <mergeCell ref="C8:C9"/>
    <mergeCell ref="E8:E9"/>
    <mergeCell ref="H60:M60"/>
    <mergeCell ref="G8:H8"/>
    <mergeCell ref="G9:H9"/>
    <mergeCell ref="K8:M9"/>
    <mergeCell ref="A60:B60"/>
    <mergeCell ref="C60:G60"/>
    <mergeCell ref="I8:J9"/>
    <mergeCell ref="F8:F9"/>
    <mergeCell ref="A57:E57"/>
    <mergeCell ref="A58:E58"/>
    <mergeCell ref="A59:E59"/>
    <mergeCell ref="A8:A9"/>
    <mergeCell ref="B8:B9"/>
  </mergeCells>
  <phoneticPr fontId="56" type="noConversion"/>
  <pageMargins left="0.23622047244094491" right="0.23622047244094491" top="0.55118110236220474" bottom="0.55118110236220474" header="0.31496062992125984" footer="0.31496062992125984"/>
  <pageSetup paperSize="9" scale="35" fitToHeight="0" orientation="landscape" horizontalDpi="360" verticalDpi="360" r:id="rId1"/>
  <rowBreaks count="1" manualBreakCount="1">
    <brk id="56" max="37" man="1"/>
  </rowBreaks>
  <drawing r:id="rId2"/>
</worksheet>
</file>

<file path=xl/worksheets/sheet10.xml><?xml version="1.0" encoding="utf-8"?>
<worksheet xmlns="http://schemas.openxmlformats.org/spreadsheetml/2006/main" xmlns:r="http://schemas.openxmlformats.org/officeDocument/2006/relationships">
  <sheetPr>
    <pageSetUpPr fitToPage="1"/>
  </sheetPr>
  <dimension ref="A1:K54"/>
  <sheetViews>
    <sheetView topLeftCell="A43" workbookViewId="0">
      <selection activeCell="G48" sqref="G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48" customHeight="1">
      <c r="A7" s="90">
        <v>112</v>
      </c>
      <c r="B7" s="256" t="s">
        <v>68</v>
      </c>
      <c r="C7" s="256"/>
      <c r="D7" s="256"/>
      <c r="E7" s="256"/>
      <c r="F7" s="256"/>
      <c r="G7" s="256"/>
      <c r="H7" s="257"/>
    </row>
    <row r="8" spans="1:11" ht="15.75" customHeight="1">
      <c r="A8" s="91"/>
      <c r="B8" s="246"/>
      <c r="C8" s="247"/>
      <c r="D8" s="247"/>
      <c r="E8" s="247"/>
      <c r="F8" s="247"/>
      <c r="G8" s="92" t="s">
        <v>129</v>
      </c>
      <c r="H8" s="112" t="s">
        <v>146</v>
      </c>
    </row>
    <row r="9" spans="1:11">
      <c r="A9" s="48"/>
      <c r="B9" s="49"/>
      <c r="C9" s="211"/>
      <c r="D9" s="211"/>
      <c r="E9" s="211"/>
      <c r="F9" s="50"/>
      <c r="G9" s="77"/>
      <c r="H9" s="52"/>
    </row>
    <row r="10" spans="1:11" ht="15.75">
      <c r="A10" s="53" t="s">
        <v>115</v>
      </c>
      <c r="B10" s="49"/>
      <c r="C10" s="248" t="s">
        <v>169</v>
      </c>
      <c r="D10" s="248"/>
      <c r="E10" s="77"/>
      <c r="F10" s="50"/>
      <c r="G10" s="77"/>
      <c r="H10" s="52"/>
      <c r="K10" s="85"/>
    </row>
    <row r="11" spans="1:11" ht="15.75">
      <c r="A11" s="48"/>
      <c r="B11" s="95" t="s">
        <v>116</v>
      </c>
      <c r="C11" s="95" t="s">
        <v>45</v>
      </c>
      <c r="D11" s="95" t="s">
        <v>147</v>
      </c>
      <c r="E11" s="96" t="s">
        <v>45</v>
      </c>
      <c r="F11" s="96"/>
      <c r="G11" s="96" t="s">
        <v>9</v>
      </c>
      <c r="H11" s="52"/>
    </row>
    <row r="12" spans="1:11">
      <c r="A12" s="94"/>
      <c r="B12" s="97" t="s">
        <v>144</v>
      </c>
      <c r="C12" s="98">
        <v>18</v>
      </c>
      <c r="D12" s="114">
        <v>12</v>
      </c>
      <c r="E12" s="99">
        <v>2</v>
      </c>
      <c r="F12" s="100"/>
      <c r="G12" s="100">
        <f>C12/D12*E12</f>
        <v>3</v>
      </c>
      <c r="H12" s="52"/>
    </row>
    <row r="13" spans="1:11" ht="15.75">
      <c r="A13" s="48"/>
      <c r="B13" s="109" t="s">
        <v>9</v>
      </c>
      <c r="C13" s="110"/>
      <c r="D13" s="110"/>
      <c r="E13" s="110"/>
      <c r="F13" s="110"/>
      <c r="G13" s="111">
        <f>SUM(G12:G12)</f>
        <v>3</v>
      </c>
      <c r="H13" s="52"/>
    </row>
    <row r="14" spans="1:11">
      <c r="A14" s="48"/>
      <c r="B14" s="45"/>
      <c r="C14" s="45"/>
      <c r="D14" s="45"/>
      <c r="E14" s="45"/>
      <c r="F14" s="45"/>
      <c r="G14" s="45"/>
      <c r="H14" s="52"/>
    </row>
    <row r="15" spans="1:11" ht="15.75">
      <c r="A15" s="54"/>
      <c r="B15" s="101" t="s">
        <v>119</v>
      </c>
      <c r="C15" s="102">
        <v>18</v>
      </c>
      <c r="D15" s="45"/>
      <c r="E15" s="45"/>
      <c r="F15" s="45"/>
      <c r="G15" s="45"/>
      <c r="H15" s="56"/>
    </row>
    <row r="16" spans="1:11" ht="15.75">
      <c r="A16" s="57"/>
      <c r="B16" s="101" t="s">
        <v>120</v>
      </c>
      <c r="C16" s="102">
        <f>G13</f>
        <v>3</v>
      </c>
      <c r="D16" s="45"/>
      <c r="E16" s="116" t="s">
        <v>148</v>
      </c>
      <c r="F16" s="45"/>
      <c r="G16" s="45"/>
      <c r="H16" s="56"/>
    </row>
    <row r="17" spans="1:8" ht="15.75">
      <c r="A17" s="57"/>
      <c r="B17" s="101" t="s">
        <v>121</v>
      </c>
      <c r="C17" s="102">
        <f>C15-C16</f>
        <v>15</v>
      </c>
      <c r="D17" s="45"/>
      <c r="E17" s="116"/>
      <c r="F17" s="45"/>
      <c r="G17" s="45"/>
      <c r="H17" s="56"/>
    </row>
    <row r="18" spans="1:8" ht="15.75">
      <c r="A18" s="79"/>
      <c r="B18" s="101" t="s">
        <v>122</v>
      </c>
      <c r="C18" s="102"/>
      <c r="D18" s="45"/>
      <c r="E18" s="116" t="s">
        <v>170</v>
      </c>
      <c r="F18" s="45"/>
      <c r="G18" s="45"/>
      <c r="H18" s="56"/>
    </row>
    <row r="19" spans="1:8" ht="15.75">
      <c r="A19" s="79"/>
      <c r="B19" s="101" t="s">
        <v>123</v>
      </c>
      <c r="C19" s="102">
        <f>G12</f>
        <v>3</v>
      </c>
      <c r="D19" s="45"/>
      <c r="E19" s="116" t="s">
        <v>171</v>
      </c>
      <c r="F19" s="45"/>
      <c r="G19" s="45"/>
      <c r="H19" s="56"/>
    </row>
    <row r="20" spans="1:8">
      <c r="A20" s="79"/>
      <c r="E20" s="116" t="s">
        <v>172</v>
      </c>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145</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honeticPr fontId="56" type="noConversion"/>
  <pageMargins left="0.51181102362204722" right="0.51181102362204722" top="0.78740157480314965" bottom="0.78740157480314965" header="0.31496062992125984" footer="0.31496062992125984"/>
  <pageSetup paperSize="9" scale="81"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4"/>
  <sheetViews>
    <sheetView topLeftCell="A46" workbookViewId="0">
      <selection activeCell="G48" sqref="G48"/>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10" ht="20.25">
      <c r="A1" s="86"/>
      <c r="B1" s="87"/>
      <c r="C1" s="87"/>
      <c r="D1" s="87"/>
      <c r="E1" s="87"/>
      <c r="F1" s="87"/>
      <c r="G1" s="87"/>
      <c r="H1" s="88"/>
    </row>
    <row r="2" spans="1:10" ht="15.75">
      <c r="A2" s="219" t="s">
        <v>125</v>
      </c>
      <c r="B2" s="220"/>
      <c r="C2" s="220"/>
      <c r="D2" s="220"/>
      <c r="E2" s="220"/>
      <c r="F2" s="220"/>
      <c r="G2" s="220"/>
      <c r="H2" s="221"/>
    </row>
    <row r="3" spans="1:10">
      <c r="A3" s="222" t="s">
        <v>126</v>
      </c>
      <c r="B3" s="223"/>
      <c r="C3" s="223"/>
      <c r="D3" s="223"/>
      <c r="E3" s="223"/>
      <c r="F3" s="223"/>
      <c r="G3" s="223"/>
      <c r="H3" s="224"/>
    </row>
    <row r="4" spans="1:10">
      <c r="A4" s="239" t="s">
        <v>195</v>
      </c>
      <c r="B4" s="240"/>
      <c r="C4" s="240"/>
      <c r="D4" s="240"/>
      <c r="E4" s="240"/>
      <c r="F4" s="240"/>
      <c r="G4" s="240"/>
      <c r="H4" s="241"/>
    </row>
    <row r="5" spans="1:10">
      <c r="A5" s="44"/>
      <c r="B5" s="45"/>
      <c r="C5" s="46"/>
      <c r="D5" s="46"/>
      <c r="E5" s="33"/>
      <c r="F5" s="46"/>
      <c r="G5" s="46"/>
      <c r="H5" s="47"/>
    </row>
    <row r="6" spans="1:10">
      <c r="A6" s="89">
        <v>1</v>
      </c>
      <c r="B6" s="242" t="s">
        <v>127</v>
      </c>
      <c r="C6" s="242"/>
      <c r="D6" s="242"/>
      <c r="E6" s="242"/>
      <c r="F6" s="242"/>
      <c r="G6" s="242"/>
      <c r="H6" s="243"/>
    </row>
    <row r="7" spans="1:10">
      <c r="A7" s="90">
        <v>114</v>
      </c>
      <c r="B7" s="247" t="s">
        <v>151</v>
      </c>
      <c r="C7" s="247"/>
      <c r="D7" s="247"/>
      <c r="E7" s="247"/>
      <c r="F7" s="247"/>
      <c r="G7" s="247"/>
      <c r="H7" s="258"/>
    </row>
    <row r="8" spans="1:10" ht="15.75" customHeight="1">
      <c r="A8" s="91"/>
      <c r="B8" s="246"/>
      <c r="C8" s="247"/>
      <c r="D8" s="247"/>
      <c r="E8" s="247"/>
      <c r="F8" s="247"/>
      <c r="G8" s="92" t="s">
        <v>129</v>
      </c>
      <c r="H8" s="112" t="s">
        <v>146</v>
      </c>
    </row>
    <row r="9" spans="1:10">
      <c r="A9" s="48"/>
      <c r="B9" s="49"/>
      <c r="C9" s="211"/>
      <c r="D9" s="211"/>
      <c r="E9" s="211"/>
      <c r="F9" s="50"/>
      <c r="G9" s="77"/>
      <c r="H9" s="52"/>
    </row>
    <row r="10" spans="1:10" ht="15.75">
      <c r="A10" s="53" t="s">
        <v>115</v>
      </c>
      <c r="B10" s="49"/>
      <c r="C10" s="248"/>
      <c r="D10" s="248"/>
      <c r="E10" s="77"/>
      <c r="F10" s="50"/>
      <c r="G10" s="77"/>
      <c r="H10" s="52"/>
      <c r="J10" s="85"/>
    </row>
    <row r="11" spans="1:10" ht="15.75">
      <c r="A11" s="48"/>
      <c r="B11" s="95" t="s">
        <v>116</v>
      </c>
      <c r="C11" s="95" t="s">
        <v>45</v>
      </c>
      <c r="D11" s="95" t="s">
        <v>201</v>
      </c>
      <c r="E11" s="96"/>
      <c r="F11" s="96"/>
      <c r="G11" s="96" t="s">
        <v>9</v>
      </c>
      <c r="H11" s="52"/>
    </row>
    <row r="12" spans="1:10">
      <c r="A12" s="94"/>
      <c r="B12" s="97" t="s">
        <v>162</v>
      </c>
      <c r="C12" s="98">
        <v>12</v>
      </c>
      <c r="D12" s="113">
        <v>1</v>
      </c>
      <c r="E12" s="99"/>
      <c r="F12" s="100"/>
      <c r="G12" s="100">
        <f>D12/C12</f>
        <v>8.3333333333333329E-2</v>
      </c>
      <c r="H12" s="52"/>
    </row>
    <row r="13" spans="1:10" ht="15.75">
      <c r="A13" s="48"/>
      <c r="B13" s="109" t="s">
        <v>9</v>
      </c>
      <c r="C13" s="110"/>
      <c r="D13" s="110"/>
      <c r="E13" s="110"/>
      <c r="F13" s="110"/>
      <c r="G13" s="111">
        <f>SUM(G12:G12)</f>
        <v>8.3333333333333329E-2</v>
      </c>
      <c r="H13" s="52"/>
    </row>
    <row r="14" spans="1:10">
      <c r="A14" s="48"/>
      <c r="B14" s="45"/>
      <c r="C14" s="45"/>
      <c r="D14" s="45"/>
      <c r="E14" s="45"/>
      <c r="F14" s="45"/>
      <c r="G14" s="45"/>
      <c r="H14" s="52"/>
    </row>
    <row r="15" spans="1:10" ht="15.75">
      <c r="A15" s="54"/>
      <c r="B15" s="101" t="s">
        <v>119</v>
      </c>
      <c r="C15" s="102">
        <v>12</v>
      </c>
      <c r="D15" s="45" t="s">
        <v>163</v>
      </c>
      <c r="E15" s="45"/>
      <c r="F15" s="45"/>
      <c r="G15" s="45"/>
      <c r="H15" s="56"/>
    </row>
    <row r="16" spans="1:10" ht="15.75">
      <c r="A16" s="57"/>
      <c r="B16" s="101" t="s">
        <v>120</v>
      </c>
      <c r="C16" s="102">
        <f>G13</f>
        <v>8.3333333333333329E-2</v>
      </c>
      <c r="D16" s="115" t="s">
        <v>163</v>
      </c>
      <c r="E16" s="45" t="s">
        <v>202</v>
      </c>
      <c r="F16" s="45"/>
      <c r="G16" s="45"/>
      <c r="H16" s="56"/>
    </row>
    <row r="17" spans="1:8" ht="15.75">
      <c r="A17" s="57"/>
      <c r="B17" s="101" t="s">
        <v>121</v>
      </c>
      <c r="C17" s="102">
        <f>C15-C16</f>
        <v>11.916666666666666</v>
      </c>
      <c r="D17" s="45"/>
      <c r="E17" s="45"/>
      <c r="F17" s="45"/>
      <c r="G17" s="45"/>
      <c r="H17" s="56"/>
    </row>
    <row r="18" spans="1:8" ht="15.75">
      <c r="A18" s="79"/>
      <c r="B18" s="101" t="s">
        <v>122</v>
      </c>
      <c r="C18" s="102"/>
      <c r="D18" s="45"/>
      <c r="E18" s="45"/>
      <c r="F18" s="45"/>
      <c r="G18" s="45"/>
      <c r="H18" s="56"/>
    </row>
    <row r="19" spans="1:8" ht="15.75">
      <c r="A19" s="79"/>
      <c r="B19" s="101" t="s">
        <v>123</v>
      </c>
      <c r="C19" s="102">
        <f>G12</f>
        <v>8.3333333333333329E-2</v>
      </c>
      <c r="D19" s="45"/>
      <c r="E19" s="45"/>
      <c r="F19" s="45"/>
      <c r="G19" s="45"/>
      <c r="H19" s="56"/>
    </row>
    <row r="20" spans="1:8">
      <c r="A20" s="79"/>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164</v>
      </c>
      <c r="B52" s="237"/>
      <c r="C52" s="237"/>
      <c r="D52" s="237"/>
      <c r="E52" s="237"/>
      <c r="F52" s="237"/>
      <c r="G52" s="237"/>
      <c r="H52" s="238"/>
    </row>
    <row r="53" spans="1:8" ht="15.75" customHeight="1">
      <c r="A53" s="259"/>
      <c r="B53" s="260"/>
      <c r="C53" s="260"/>
      <c r="D53" s="260"/>
      <c r="E53" s="260"/>
      <c r="F53" s="260"/>
      <c r="G53" s="260"/>
      <c r="H53" s="261"/>
    </row>
    <row r="54" spans="1:8">
      <c r="A54" s="34"/>
      <c r="B54" s="36"/>
      <c r="C54" s="37"/>
      <c r="D54" s="38"/>
      <c r="E54" s="39"/>
      <c r="F54" s="37"/>
      <c r="G54" s="37"/>
      <c r="H54" s="37"/>
    </row>
  </sheetData>
  <mergeCells count="10">
    <mergeCell ref="A52:H53"/>
    <mergeCell ref="C9:E9"/>
    <mergeCell ref="C10:D10"/>
    <mergeCell ref="D36:F36"/>
    <mergeCell ref="A2:H2"/>
    <mergeCell ref="A3:H3"/>
    <mergeCell ref="A4:H4"/>
    <mergeCell ref="B6:H6"/>
    <mergeCell ref="B7:H7"/>
    <mergeCell ref="B8:F8"/>
  </mergeCells>
  <phoneticPr fontId="56" type="noConversion"/>
  <pageMargins left="0.51181102362204722" right="0.51181102362204722" top="0.78740157480314965" bottom="0.78740157480314965" header="0.31496062992125984" footer="0.31496062992125984"/>
  <pageSetup paperSize="9" scale="84"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H54"/>
  <sheetViews>
    <sheetView topLeftCell="A40" workbookViewId="0">
      <selection activeCell="G48" sqref="G48"/>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86"/>
      <c r="B1" s="87"/>
      <c r="C1" s="87"/>
      <c r="D1" s="87"/>
      <c r="E1" s="87"/>
      <c r="F1" s="87"/>
      <c r="G1" s="87"/>
      <c r="H1" s="88"/>
    </row>
    <row r="2" spans="1:8" ht="15.75">
      <c r="A2" s="219" t="s">
        <v>125</v>
      </c>
      <c r="B2" s="220"/>
      <c r="C2" s="220"/>
      <c r="D2" s="220"/>
      <c r="E2" s="220"/>
      <c r="F2" s="220"/>
      <c r="G2" s="220"/>
      <c r="H2" s="221"/>
    </row>
    <row r="3" spans="1:8">
      <c r="A3" s="222" t="s">
        <v>126</v>
      </c>
      <c r="B3" s="223"/>
      <c r="C3" s="223"/>
      <c r="D3" s="223"/>
      <c r="E3" s="223"/>
      <c r="F3" s="223"/>
      <c r="G3" s="223"/>
      <c r="H3" s="224"/>
    </row>
    <row r="4" spans="1:8">
      <c r="A4" s="239" t="s">
        <v>195</v>
      </c>
      <c r="B4" s="240"/>
      <c r="C4" s="240"/>
      <c r="D4" s="240"/>
      <c r="E4" s="240"/>
      <c r="F4" s="240"/>
      <c r="G4" s="240"/>
      <c r="H4" s="241"/>
    </row>
    <row r="5" spans="1:8">
      <c r="A5" s="44"/>
      <c r="B5" s="45"/>
      <c r="C5" s="46"/>
      <c r="D5" s="46"/>
      <c r="E5" s="33"/>
      <c r="F5" s="46"/>
      <c r="G5" s="46"/>
      <c r="H5" s="47"/>
    </row>
    <row r="6" spans="1:8">
      <c r="A6" s="89">
        <v>1</v>
      </c>
      <c r="B6" s="242" t="s">
        <v>127</v>
      </c>
      <c r="C6" s="242"/>
      <c r="D6" s="242"/>
      <c r="E6" s="242"/>
      <c r="F6" s="242"/>
      <c r="G6" s="242"/>
      <c r="H6" s="243"/>
    </row>
    <row r="7" spans="1:8" ht="48" customHeight="1">
      <c r="A7" s="90">
        <v>115</v>
      </c>
      <c r="B7" s="247" t="s">
        <v>152</v>
      </c>
      <c r="C7" s="247"/>
      <c r="D7" s="247"/>
      <c r="E7" s="247"/>
      <c r="F7" s="247"/>
      <c r="G7" s="247"/>
      <c r="H7" s="258"/>
    </row>
    <row r="8" spans="1:8" ht="15.75" customHeight="1">
      <c r="A8" s="91"/>
      <c r="B8" s="246"/>
      <c r="C8" s="247"/>
      <c r="D8" s="247"/>
      <c r="E8" s="247"/>
      <c r="F8" s="247"/>
      <c r="G8" s="92" t="s">
        <v>129</v>
      </c>
      <c r="H8" s="112" t="s">
        <v>146</v>
      </c>
    </row>
    <row r="9" spans="1:8">
      <c r="A9" s="48"/>
      <c r="B9" s="49"/>
      <c r="C9" s="211"/>
      <c r="D9" s="211"/>
      <c r="E9" s="211"/>
      <c r="F9" s="50"/>
      <c r="G9" s="77"/>
      <c r="H9" s="52"/>
    </row>
    <row r="10" spans="1:8" ht="15.75">
      <c r="A10" s="53" t="s">
        <v>115</v>
      </c>
      <c r="B10" s="49"/>
      <c r="C10" s="248"/>
      <c r="D10" s="248"/>
      <c r="E10" s="77"/>
      <c r="F10" s="50"/>
      <c r="G10" s="77"/>
      <c r="H10" s="52"/>
    </row>
    <row r="11" spans="1:8" ht="15.75">
      <c r="A11" s="48"/>
      <c r="B11" s="95" t="s">
        <v>116</v>
      </c>
      <c r="C11" s="95" t="s">
        <v>45</v>
      </c>
      <c r="D11" s="95"/>
      <c r="E11" s="96"/>
      <c r="F11" s="96"/>
      <c r="G11" s="96" t="s">
        <v>9</v>
      </c>
      <c r="H11" s="52"/>
    </row>
    <row r="12" spans="1:8">
      <c r="A12" s="94"/>
      <c r="B12" s="97" t="s">
        <v>173</v>
      </c>
      <c r="C12" s="98">
        <v>13</v>
      </c>
      <c r="D12" s="113"/>
      <c r="E12" s="99"/>
      <c r="F12" s="100"/>
      <c r="G12" s="100">
        <f>C12</f>
        <v>13</v>
      </c>
      <c r="H12" s="52"/>
    </row>
    <row r="13" spans="1:8" ht="15.75">
      <c r="A13" s="48"/>
      <c r="B13" s="109" t="s">
        <v>9</v>
      </c>
      <c r="C13" s="110"/>
      <c r="D13" s="110"/>
      <c r="E13" s="110"/>
      <c r="F13" s="110"/>
      <c r="G13" s="111">
        <f>G12</f>
        <v>13</v>
      </c>
      <c r="H13" s="52"/>
    </row>
    <row r="14" spans="1:8">
      <c r="A14" s="48"/>
      <c r="B14" s="45"/>
      <c r="C14" s="45"/>
      <c r="D14" s="45"/>
      <c r="E14" s="45"/>
      <c r="F14" s="45"/>
      <c r="G14" s="45"/>
      <c r="H14" s="52"/>
    </row>
    <row r="15" spans="1:8" ht="15.75">
      <c r="A15" s="54"/>
      <c r="B15" s="101" t="s">
        <v>119</v>
      </c>
      <c r="C15" s="102">
        <v>20</v>
      </c>
      <c r="D15" s="45"/>
      <c r="E15" s="45"/>
      <c r="F15" s="45"/>
      <c r="G15" s="45"/>
      <c r="H15" s="56"/>
    </row>
    <row r="16" spans="1:8" ht="15.75">
      <c r="A16" s="57"/>
      <c r="B16" s="101" t="s">
        <v>120</v>
      </c>
      <c r="C16" s="102">
        <f>G13</f>
        <v>13</v>
      </c>
      <c r="D16" s="45"/>
      <c r="E16" s="45"/>
      <c r="F16" s="45"/>
      <c r="G16" s="45"/>
      <c r="H16" s="56"/>
    </row>
    <row r="17" spans="1:8" ht="15.75">
      <c r="A17" s="57"/>
      <c r="B17" s="101" t="s">
        <v>121</v>
      </c>
      <c r="C17" s="102">
        <f>C15-C16</f>
        <v>7</v>
      </c>
      <c r="D17" s="45"/>
      <c r="E17" s="45"/>
      <c r="F17" s="45"/>
      <c r="G17" s="45"/>
      <c r="H17" s="56"/>
    </row>
    <row r="18" spans="1:8" ht="15.75">
      <c r="A18" s="79"/>
      <c r="B18" s="101" t="s">
        <v>122</v>
      </c>
      <c r="C18" s="102"/>
      <c r="D18" s="45"/>
      <c r="E18" s="45"/>
      <c r="F18" s="45"/>
      <c r="G18" s="45"/>
      <c r="H18" s="56"/>
    </row>
    <row r="19" spans="1:8" ht="15.75">
      <c r="A19" s="79"/>
      <c r="B19" s="101" t="s">
        <v>123</v>
      </c>
      <c r="C19" s="102">
        <f>G12</f>
        <v>13</v>
      </c>
      <c r="D19" s="45"/>
      <c r="E19" s="45"/>
      <c r="F19" s="45"/>
      <c r="G19" s="45"/>
      <c r="H19" s="56"/>
    </row>
    <row r="20" spans="1:8">
      <c r="A20" s="79"/>
      <c r="H20" s="56"/>
    </row>
    <row r="21" spans="1:8">
      <c r="A21" s="189">
        <v>1</v>
      </c>
      <c r="B21" s="262" t="s">
        <v>203</v>
      </c>
      <c r="C21" s="262"/>
      <c r="D21" s="262"/>
      <c r="H21" s="56"/>
    </row>
    <row r="22" spans="1:8">
      <c r="A22" s="189">
        <v>2</v>
      </c>
      <c r="B22" s="262" t="s">
        <v>216</v>
      </c>
      <c r="C22" s="262"/>
      <c r="D22" s="262"/>
      <c r="H22" s="56"/>
    </row>
    <row r="23" spans="1:8">
      <c r="A23" s="189">
        <v>3</v>
      </c>
      <c r="B23" s="262" t="s">
        <v>204</v>
      </c>
      <c r="C23" s="262"/>
      <c r="D23" s="262"/>
      <c r="H23" s="56"/>
    </row>
    <row r="24" spans="1:8">
      <c r="A24" s="189">
        <v>4</v>
      </c>
      <c r="B24" s="262" t="s">
        <v>205</v>
      </c>
      <c r="C24" s="262"/>
      <c r="D24" s="262"/>
      <c r="H24" s="56"/>
    </row>
    <row r="25" spans="1:8">
      <c r="A25" s="189">
        <v>5</v>
      </c>
      <c r="B25" s="262" t="s">
        <v>206</v>
      </c>
      <c r="C25" s="262"/>
      <c r="D25" s="262"/>
      <c r="E25" s="45"/>
      <c r="F25" s="45"/>
      <c r="G25" s="45"/>
      <c r="H25" s="56"/>
    </row>
    <row r="26" spans="1:8">
      <c r="A26" s="189">
        <v>6</v>
      </c>
      <c r="B26" s="262" t="s">
        <v>207</v>
      </c>
      <c r="C26" s="262"/>
      <c r="D26" s="262"/>
      <c r="E26" s="45"/>
      <c r="F26" s="45"/>
      <c r="G26" s="45"/>
      <c r="H26" s="56"/>
    </row>
    <row r="27" spans="1:8">
      <c r="A27" s="189">
        <v>7</v>
      </c>
      <c r="B27" s="262" t="s">
        <v>208</v>
      </c>
      <c r="C27" s="262"/>
      <c r="D27" s="262"/>
      <c r="E27" s="45"/>
      <c r="F27" s="45"/>
      <c r="G27" s="45"/>
      <c r="H27" s="56"/>
    </row>
    <row r="28" spans="1:8">
      <c r="A28" s="189">
        <v>8</v>
      </c>
      <c r="B28" s="262" t="s">
        <v>209</v>
      </c>
      <c r="C28" s="262"/>
      <c r="D28" s="262"/>
      <c r="E28" s="45"/>
      <c r="F28" s="45"/>
      <c r="G28" s="45"/>
      <c r="H28" s="56"/>
    </row>
    <row r="29" spans="1:8">
      <c r="A29" s="189">
        <v>9</v>
      </c>
      <c r="B29" s="262" t="s">
        <v>210</v>
      </c>
      <c r="C29" s="262"/>
      <c r="D29" s="262"/>
      <c r="E29" s="45"/>
      <c r="F29" s="45"/>
      <c r="G29" s="45"/>
      <c r="H29" s="56"/>
    </row>
    <row r="30" spans="1:8">
      <c r="A30" s="189">
        <v>10</v>
      </c>
      <c r="B30" s="262" t="s">
        <v>211</v>
      </c>
      <c r="C30" s="262"/>
      <c r="D30" s="262"/>
      <c r="E30" s="45"/>
      <c r="G30" s="45"/>
      <c r="H30" s="56"/>
    </row>
    <row r="31" spans="1:8">
      <c r="A31" s="189">
        <v>11</v>
      </c>
      <c r="B31" s="262" t="s">
        <v>213</v>
      </c>
      <c r="C31" s="262"/>
      <c r="D31" s="262"/>
      <c r="E31" s="45"/>
      <c r="F31" s="45"/>
      <c r="G31" s="45"/>
      <c r="H31" s="56"/>
    </row>
    <row r="32" spans="1:8">
      <c r="A32" s="189">
        <v>12</v>
      </c>
      <c r="B32" s="262" t="s">
        <v>214</v>
      </c>
      <c r="C32" s="262"/>
      <c r="D32" s="262"/>
      <c r="E32" s="45"/>
      <c r="F32" s="45"/>
      <c r="G32" s="45"/>
      <c r="H32" s="56"/>
    </row>
    <row r="33" spans="1:8">
      <c r="A33" s="189">
        <v>13</v>
      </c>
      <c r="B33" s="262" t="s">
        <v>215</v>
      </c>
      <c r="C33" s="262"/>
      <c r="D33" s="262"/>
      <c r="E33" s="45"/>
      <c r="F33" s="45"/>
      <c r="G33" s="45"/>
      <c r="H33" s="56"/>
    </row>
    <row r="34" spans="1:8" ht="15.75">
      <c r="A34" s="188"/>
      <c r="B34" s="263"/>
      <c r="C34" s="263"/>
      <c r="D34" s="263"/>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153</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24">
    <mergeCell ref="C9:E9"/>
    <mergeCell ref="C10:D10"/>
    <mergeCell ref="D36:F36"/>
    <mergeCell ref="A52:H52"/>
    <mergeCell ref="A2:H2"/>
    <mergeCell ref="A3:H3"/>
    <mergeCell ref="A4:H4"/>
    <mergeCell ref="B6:H6"/>
    <mergeCell ref="B7:H7"/>
    <mergeCell ref="B8:F8"/>
    <mergeCell ref="B21:D21"/>
    <mergeCell ref="B22:D22"/>
    <mergeCell ref="B23:D23"/>
    <mergeCell ref="B24:D24"/>
    <mergeCell ref="B25:D25"/>
    <mergeCell ref="B26:D26"/>
    <mergeCell ref="B32:D32"/>
    <mergeCell ref="B33:D33"/>
    <mergeCell ref="B34:D34"/>
    <mergeCell ref="B27:D27"/>
    <mergeCell ref="B28:D28"/>
    <mergeCell ref="B29:D29"/>
    <mergeCell ref="B30:D30"/>
    <mergeCell ref="B31:D31"/>
  </mergeCells>
  <pageMargins left="0.51181102362204722" right="0.51181102362204722" top="0.78740157480314965" bottom="0.78740157480314965" header="0.31496062992125984" footer="0.31496062992125984"/>
  <pageSetup paperSize="9" scale="82" orientation="portrait" r:id="rId1"/>
  <drawing r:id="rId2"/>
</worksheet>
</file>

<file path=xl/worksheets/sheet13.xml><?xml version="1.0" encoding="utf-8"?>
<worksheet xmlns="http://schemas.openxmlformats.org/spreadsheetml/2006/main" xmlns:r="http://schemas.openxmlformats.org/officeDocument/2006/relationships">
  <sheetPr codeName="Planilha6">
    <pageSetUpPr fitToPage="1"/>
  </sheetPr>
  <dimension ref="A1:E48"/>
  <sheetViews>
    <sheetView showGridLines="0" view="pageBreakPreview" zoomScaleSheetLayoutView="100" workbookViewId="0">
      <selection activeCell="B18" sqref="B18:D18"/>
    </sheetView>
  </sheetViews>
  <sheetFormatPr defaultRowHeight="16.5"/>
  <cols>
    <col min="1" max="1" width="12.28515625" style="2" customWidth="1"/>
    <col min="2" max="2" width="58.7109375" style="8" bestFit="1" customWidth="1"/>
    <col min="3" max="3" width="13.85546875" style="2" customWidth="1"/>
    <col min="4" max="4" width="17.5703125" style="8" customWidth="1"/>
    <col min="5" max="5" width="10.7109375" style="8" customWidth="1"/>
    <col min="6" max="256" width="9.140625" style="8"/>
    <col min="257" max="257" width="10.7109375" style="8" customWidth="1"/>
    <col min="258" max="258" width="58.7109375" style="8" bestFit="1" customWidth="1"/>
    <col min="259" max="259" width="13.28515625" style="8" bestFit="1" customWidth="1"/>
    <col min="260" max="260" width="10" style="8" customWidth="1"/>
    <col min="261" max="261" width="20.42578125" style="8" customWidth="1"/>
    <col min="262" max="512" width="9.140625" style="8"/>
    <col min="513" max="513" width="10.7109375" style="8" customWidth="1"/>
    <col min="514" max="514" width="58.7109375" style="8" bestFit="1" customWidth="1"/>
    <col min="515" max="515" width="13.28515625" style="8" bestFit="1" customWidth="1"/>
    <col min="516" max="516" width="10" style="8" customWidth="1"/>
    <col min="517" max="517" width="20.42578125" style="8" customWidth="1"/>
    <col min="518" max="768" width="9.140625" style="8"/>
    <col min="769" max="769" width="10.7109375" style="8" customWidth="1"/>
    <col min="770" max="770" width="58.7109375" style="8" bestFit="1" customWidth="1"/>
    <col min="771" max="771" width="13.28515625" style="8" bestFit="1" customWidth="1"/>
    <col min="772" max="772" width="10" style="8" customWidth="1"/>
    <col min="773" max="773" width="20.42578125" style="8" customWidth="1"/>
    <col min="774" max="1024" width="9.140625" style="8"/>
    <col min="1025" max="1025" width="10.7109375" style="8" customWidth="1"/>
    <col min="1026" max="1026" width="58.7109375" style="8" bestFit="1" customWidth="1"/>
    <col min="1027" max="1027" width="13.28515625" style="8" bestFit="1" customWidth="1"/>
    <col min="1028" max="1028" width="10" style="8" customWidth="1"/>
    <col min="1029" max="1029" width="20.42578125" style="8" customWidth="1"/>
    <col min="1030" max="1280" width="9.140625" style="8"/>
    <col min="1281" max="1281" width="10.7109375" style="8" customWidth="1"/>
    <col min="1282" max="1282" width="58.7109375" style="8" bestFit="1" customWidth="1"/>
    <col min="1283" max="1283" width="13.28515625" style="8" bestFit="1" customWidth="1"/>
    <col min="1284" max="1284" width="10" style="8" customWidth="1"/>
    <col min="1285" max="1285" width="20.42578125" style="8" customWidth="1"/>
    <col min="1286" max="1536" width="9.140625" style="8"/>
    <col min="1537" max="1537" width="10.7109375" style="8" customWidth="1"/>
    <col min="1538" max="1538" width="58.7109375" style="8" bestFit="1" customWidth="1"/>
    <col min="1539" max="1539" width="13.28515625" style="8" bestFit="1" customWidth="1"/>
    <col min="1540" max="1540" width="10" style="8" customWidth="1"/>
    <col min="1541" max="1541" width="20.42578125" style="8" customWidth="1"/>
    <col min="1542" max="1792" width="9.140625" style="8"/>
    <col min="1793" max="1793" width="10.7109375" style="8" customWidth="1"/>
    <col min="1794" max="1794" width="58.7109375" style="8" bestFit="1" customWidth="1"/>
    <col min="1795" max="1795" width="13.28515625" style="8" bestFit="1" customWidth="1"/>
    <col min="1796" max="1796" width="10" style="8" customWidth="1"/>
    <col min="1797" max="1797" width="20.42578125" style="8" customWidth="1"/>
    <col min="1798" max="2048" width="9.140625" style="8"/>
    <col min="2049" max="2049" width="10.7109375" style="8" customWidth="1"/>
    <col min="2050" max="2050" width="58.7109375" style="8" bestFit="1" customWidth="1"/>
    <col min="2051" max="2051" width="13.28515625" style="8" bestFit="1" customWidth="1"/>
    <col min="2052" max="2052" width="10" style="8" customWidth="1"/>
    <col min="2053" max="2053" width="20.42578125" style="8" customWidth="1"/>
    <col min="2054" max="2304" width="9.140625" style="8"/>
    <col min="2305" max="2305" width="10.7109375" style="8" customWidth="1"/>
    <col min="2306" max="2306" width="58.7109375" style="8" bestFit="1" customWidth="1"/>
    <col min="2307" max="2307" width="13.28515625" style="8" bestFit="1" customWidth="1"/>
    <col min="2308" max="2308" width="10" style="8" customWidth="1"/>
    <col min="2309" max="2309" width="20.42578125" style="8" customWidth="1"/>
    <col min="2310" max="2560" width="9.140625" style="8"/>
    <col min="2561" max="2561" width="10.7109375" style="8" customWidth="1"/>
    <col min="2562" max="2562" width="58.7109375" style="8" bestFit="1" customWidth="1"/>
    <col min="2563" max="2563" width="13.28515625" style="8" bestFit="1" customWidth="1"/>
    <col min="2564" max="2564" width="10" style="8" customWidth="1"/>
    <col min="2565" max="2565" width="20.42578125" style="8" customWidth="1"/>
    <col min="2566" max="2816" width="9.140625" style="8"/>
    <col min="2817" max="2817" width="10.7109375" style="8" customWidth="1"/>
    <col min="2818" max="2818" width="58.7109375" style="8" bestFit="1" customWidth="1"/>
    <col min="2819" max="2819" width="13.28515625" style="8" bestFit="1" customWidth="1"/>
    <col min="2820" max="2820" width="10" style="8" customWidth="1"/>
    <col min="2821" max="2821" width="20.42578125" style="8" customWidth="1"/>
    <col min="2822" max="3072" width="9.140625" style="8"/>
    <col min="3073" max="3073" width="10.7109375" style="8" customWidth="1"/>
    <col min="3074" max="3074" width="58.7109375" style="8" bestFit="1" customWidth="1"/>
    <col min="3075" max="3075" width="13.28515625" style="8" bestFit="1" customWidth="1"/>
    <col min="3076" max="3076" width="10" style="8" customWidth="1"/>
    <col min="3077" max="3077" width="20.42578125" style="8" customWidth="1"/>
    <col min="3078" max="3328" width="9.140625" style="8"/>
    <col min="3329" max="3329" width="10.7109375" style="8" customWidth="1"/>
    <col min="3330" max="3330" width="58.7109375" style="8" bestFit="1" customWidth="1"/>
    <col min="3331" max="3331" width="13.28515625" style="8" bestFit="1" customWidth="1"/>
    <col min="3332" max="3332" width="10" style="8" customWidth="1"/>
    <col min="3333" max="3333" width="20.42578125" style="8" customWidth="1"/>
    <col min="3334" max="3584" width="9.140625" style="8"/>
    <col min="3585" max="3585" width="10.7109375" style="8" customWidth="1"/>
    <col min="3586" max="3586" width="58.7109375" style="8" bestFit="1" customWidth="1"/>
    <col min="3587" max="3587" width="13.28515625" style="8" bestFit="1" customWidth="1"/>
    <col min="3588" max="3588" width="10" style="8" customWidth="1"/>
    <col min="3589" max="3589" width="20.42578125" style="8" customWidth="1"/>
    <col min="3590" max="3840" width="9.140625" style="8"/>
    <col min="3841" max="3841" width="10.7109375" style="8" customWidth="1"/>
    <col min="3842" max="3842" width="58.7109375" style="8" bestFit="1" customWidth="1"/>
    <col min="3843" max="3843" width="13.28515625" style="8" bestFit="1" customWidth="1"/>
    <col min="3844" max="3844" width="10" style="8" customWidth="1"/>
    <col min="3845" max="3845" width="20.42578125" style="8" customWidth="1"/>
    <col min="3846" max="4096" width="9.140625" style="8"/>
    <col min="4097" max="4097" width="10.7109375" style="8" customWidth="1"/>
    <col min="4098" max="4098" width="58.7109375" style="8" bestFit="1" customWidth="1"/>
    <col min="4099" max="4099" width="13.28515625" style="8" bestFit="1" customWidth="1"/>
    <col min="4100" max="4100" width="10" style="8" customWidth="1"/>
    <col min="4101" max="4101" width="20.42578125" style="8" customWidth="1"/>
    <col min="4102" max="4352" width="9.140625" style="8"/>
    <col min="4353" max="4353" width="10.7109375" style="8" customWidth="1"/>
    <col min="4354" max="4354" width="58.7109375" style="8" bestFit="1" customWidth="1"/>
    <col min="4355" max="4355" width="13.28515625" style="8" bestFit="1" customWidth="1"/>
    <col min="4356" max="4356" width="10" style="8" customWidth="1"/>
    <col min="4357" max="4357" width="20.42578125" style="8" customWidth="1"/>
    <col min="4358" max="4608" width="9.140625" style="8"/>
    <col min="4609" max="4609" width="10.7109375" style="8" customWidth="1"/>
    <col min="4610" max="4610" width="58.7109375" style="8" bestFit="1" customWidth="1"/>
    <col min="4611" max="4611" width="13.28515625" style="8" bestFit="1" customWidth="1"/>
    <col min="4612" max="4612" width="10" style="8" customWidth="1"/>
    <col min="4613" max="4613" width="20.42578125" style="8" customWidth="1"/>
    <col min="4614" max="4864" width="9.140625" style="8"/>
    <col min="4865" max="4865" width="10.7109375" style="8" customWidth="1"/>
    <col min="4866" max="4866" width="58.7109375" style="8" bestFit="1" customWidth="1"/>
    <col min="4867" max="4867" width="13.28515625" style="8" bestFit="1" customWidth="1"/>
    <col min="4868" max="4868" width="10" style="8" customWidth="1"/>
    <col min="4869" max="4869" width="20.42578125" style="8" customWidth="1"/>
    <col min="4870" max="5120" width="9.140625" style="8"/>
    <col min="5121" max="5121" width="10.7109375" style="8" customWidth="1"/>
    <col min="5122" max="5122" width="58.7109375" style="8" bestFit="1" customWidth="1"/>
    <col min="5123" max="5123" width="13.28515625" style="8" bestFit="1" customWidth="1"/>
    <col min="5124" max="5124" width="10" style="8" customWidth="1"/>
    <col min="5125" max="5125" width="20.42578125" style="8" customWidth="1"/>
    <col min="5126" max="5376" width="9.140625" style="8"/>
    <col min="5377" max="5377" width="10.7109375" style="8" customWidth="1"/>
    <col min="5378" max="5378" width="58.7109375" style="8" bestFit="1" customWidth="1"/>
    <col min="5379" max="5379" width="13.28515625" style="8" bestFit="1" customWidth="1"/>
    <col min="5380" max="5380" width="10" style="8" customWidth="1"/>
    <col min="5381" max="5381" width="20.42578125" style="8" customWidth="1"/>
    <col min="5382" max="5632" width="9.140625" style="8"/>
    <col min="5633" max="5633" width="10.7109375" style="8" customWidth="1"/>
    <col min="5634" max="5634" width="58.7109375" style="8" bestFit="1" customWidth="1"/>
    <col min="5635" max="5635" width="13.28515625" style="8" bestFit="1" customWidth="1"/>
    <col min="5636" max="5636" width="10" style="8" customWidth="1"/>
    <col min="5637" max="5637" width="20.42578125" style="8" customWidth="1"/>
    <col min="5638" max="5888" width="9.140625" style="8"/>
    <col min="5889" max="5889" width="10.7109375" style="8" customWidth="1"/>
    <col min="5890" max="5890" width="58.7109375" style="8" bestFit="1" customWidth="1"/>
    <col min="5891" max="5891" width="13.28515625" style="8" bestFit="1" customWidth="1"/>
    <col min="5892" max="5892" width="10" style="8" customWidth="1"/>
    <col min="5893" max="5893" width="20.42578125" style="8" customWidth="1"/>
    <col min="5894" max="6144" width="9.140625" style="8"/>
    <col min="6145" max="6145" width="10.7109375" style="8" customWidth="1"/>
    <col min="6146" max="6146" width="58.7109375" style="8" bestFit="1" customWidth="1"/>
    <col min="6147" max="6147" width="13.28515625" style="8" bestFit="1" customWidth="1"/>
    <col min="6148" max="6148" width="10" style="8" customWidth="1"/>
    <col min="6149" max="6149" width="20.42578125" style="8" customWidth="1"/>
    <col min="6150" max="6400" width="9.140625" style="8"/>
    <col min="6401" max="6401" width="10.7109375" style="8" customWidth="1"/>
    <col min="6402" max="6402" width="58.7109375" style="8" bestFit="1" customWidth="1"/>
    <col min="6403" max="6403" width="13.28515625" style="8" bestFit="1" customWidth="1"/>
    <col min="6404" max="6404" width="10" style="8" customWidth="1"/>
    <col min="6405" max="6405" width="20.42578125" style="8" customWidth="1"/>
    <col min="6406" max="6656" width="9.140625" style="8"/>
    <col min="6657" max="6657" width="10.7109375" style="8" customWidth="1"/>
    <col min="6658" max="6658" width="58.7109375" style="8" bestFit="1" customWidth="1"/>
    <col min="6659" max="6659" width="13.28515625" style="8" bestFit="1" customWidth="1"/>
    <col min="6660" max="6660" width="10" style="8" customWidth="1"/>
    <col min="6661" max="6661" width="20.42578125" style="8" customWidth="1"/>
    <col min="6662" max="6912" width="9.140625" style="8"/>
    <col min="6913" max="6913" width="10.7109375" style="8" customWidth="1"/>
    <col min="6914" max="6914" width="58.7109375" style="8" bestFit="1" customWidth="1"/>
    <col min="6915" max="6915" width="13.28515625" style="8" bestFit="1" customWidth="1"/>
    <col min="6916" max="6916" width="10" style="8" customWidth="1"/>
    <col min="6917" max="6917" width="20.42578125" style="8" customWidth="1"/>
    <col min="6918" max="7168" width="9.140625" style="8"/>
    <col min="7169" max="7169" width="10.7109375" style="8" customWidth="1"/>
    <col min="7170" max="7170" width="58.7109375" style="8" bestFit="1" customWidth="1"/>
    <col min="7171" max="7171" width="13.28515625" style="8" bestFit="1" customWidth="1"/>
    <col min="7172" max="7172" width="10" style="8" customWidth="1"/>
    <col min="7173" max="7173" width="20.42578125" style="8" customWidth="1"/>
    <col min="7174" max="7424" width="9.140625" style="8"/>
    <col min="7425" max="7425" width="10.7109375" style="8" customWidth="1"/>
    <col min="7426" max="7426" width="58.7109375" style="8" bestFit="1" customWidth="1"/>
    <col min="7427" max="7427" width="13.28515625" style="8" bestFit="1" customWidth="1"/>
    <col min="7428" max="7428" width="10" style="8" customWidth="1"/>
    <col min="7429" max="7429" width="20.42578125" style="8" customWidth="1"/>
    <col min="7430" max="7680" width="9.140625" style="8"/>
    <col min="7681" max="7681" width="10.7109375" style="8" customWidth="1"/>
    <col min="7682" max="7682" width="58.7109375" style="8" bestFit="1" customWidth="1"/>
    <col min="7683" max="7683" width="13.28515625" style="8" bestFit="1" customWidth="1"/>
    <col min="7684" max="7684" width="10" style="8" customWidth="1"/>
    <col min="7685" max="7685" width="20.42578125" style="8" customWidth="1"/>
    <col min="7686" max="7936" width="9.140625" style="8"/>
    <col min="7937" max="7937" width="10.7109375" style="8" customWidth="1"/>
    <col min="7938" max="7938" width="58.7109375" style="8" bestFit="1" customWidth="1"/>
    <col min="7939" max="7939" width="13.28515625" style="8" bestFit="1" customWidth="1"/>
    <col min="7940" max="7940" width="10" style="8" customWidth="1"/>
    <col min="7941" max="7941" width="20.42578125" style="8" customWidth="1"/>
    <col min="7942" max="8192" width="9.140625" style="8"/>
    <col min="8193" max="8193" width="10.7109375" style="8" customWidth="1"/>
    <col min="8194" max="8194" width="58.7109375" style="8" bestFit="1" customWidth="1"/>
    <col min="8195" max="8195" width="13.28515625" style="8" bestFit="1" customWidth="1"/>
    <col min="8196" max="8196" width="10" style="8" customWidth="1"/>
    <col min="8197" max="8197" width="20.42578125" style="8" customWidth="1"/>
    <col min="8198" max="8448" width="9.140625" style="8"/>
    <col min="8449" max="8449" width="10.7109375" style="8" customWidth="1"/>
    <col min="8450" max="8450" width="58.7109375" style="8" bestFit="1" customWidth="1"/>
    <col min="8451" max="8451" width="13.28515625" style="8" bestFit="1" customWidth="1"/>
    <col min="8452" max="8452" width="10" style="8" customWidth="1"/>
    <col min="8453" max="8453" width="20.42578125" style="8" customWidth="1"/>
    <col min="8454" max="8704" width="9.140625" style="8"/>
    <col min="8705" max="8705" width="10.7109375" style="8" customWidth="1"/>
    <col min="8706" max="8706" width="58.7109375" style="8" bestFit="1" customWidth="1"/>
    <col min="8707" max="8707" width="13.28515625" style="8" bestFit="1" customWidth="1"/>
    <col min="8708" max="8708" width="10" style="8" customWidth="1"/>
    <col min="8709" max="8709" width="20.42578125" style="8" customWidth="1"/>
    <col min="8710" max="8960" width="9.140625" style="8"/>
    <col min="8961" max="8961" width="10.7109375" style="8" customWidth="1"/>
    <col min="8962" max="8962" width="58.7109375" style="8" bestFit="1" customWidth="1"/>
    <col min="8963" max="8963" width="13.28515625" style="8" bestFit="1" customWidth="1"/>
    <col min="8964" max="8964" width="10" style="8" customWidth="1"/>
    <col min="8965" max="8965" width="20.42578125" style="8" customWidth="1"/>
    <col min="8966" max="9216" width="9.140625" style="8"/>
    <col min="9217" max="9217" width="10.7109375" style="8" customWidth="1"/>
    <col min="9218" max="9218" width="58.7109375" style="8" bestFit="1" customWidth="1"/>
    <col min="9219" max="9219" width="13.28515625" style="8" bestFit="1" customWidth="1"/>
    <col min="9220" max="9220" width="10" style="8" customWidth="1"/>
    <col min="9221" max="9221" width="20.42578125" style="8" customWidth="1"/>
    <col min="9222" max="9472" width="9.140625" style="8"/>
    <col min="9473" max="9473" width="10.7109375" style="8" customWidth="1"/>
    <col min="9474" max="9474" width="58.7109375" style="8" bestFit="1" customWidth="1"/>
    <col min="9475" max="9475" width="13.28515625" style="8" bestFit="1" customWidth="1"/>
    <col min="9476" max="9476" width="10" style="8" customWidth="1"/>
    <col min="9477" max="9477" width="20.42578125" style="8" customWidth="1"/>
    <col min="9478" max="9728" width="9.140625" style="8"/>
    <col min="9729" max="9729" width="10.7109375" style="8" customWidth="1"/>
    <col min="9730" max="9730" width="58.7109375" style="8" bestFit="1" customWidth="1"/>
    <col min="9731" max="9731" width="13.28515625" style="8" bestFit="1" customWidth="1"/>
    <col min="9732" max="9732" width="10" style="8" customWidth="1"/>
    <col min="9733" max="9733" width="20.42578125" style="8" customWidth="1"/>
    <col min="9734" max="9984" width="9.140625" style="8"/>
    <col min="9985" max="9985" width="10.7109375" style="8" customWidth="1"/>
    <col min="9986" max="9986" width="58.7109375" style="8" bestFit="1" customWidth="1"/>
    <col min="9987" max="9987" width="13.28515625" style="8" bestFit="1" customWidth="1"/>
    <col min="9988" max="9988" width="10" style="8" customWidth="1"/>
    <col min="9989" max="9989" width="20.42578125" style="8" customWidth="1"/>
    <col min="9990" max="10240" width="9.140625" style="8"/>
    <col min="10241" max="10241" width="10.7109375" style="8" customWidth="1"/>
    <col min="10242" max="10242" width="58.7109375" style="8" bestFit="1" customWidth="1"/>
    <col min="10243" max="10243" width="13.28515625" style="8" bestFit="1" customWidth="1"/>
    <col min="10244" max="10244" width="10" style="8" customWidth="1"/>
    <col min="10245" max="10245" width="20.42578125" style="8" customWidth="1"/>
    <col min="10246" max="10496" width="9.140625" style="8"/>
    <col min="10497" max="10497" width="10.7109375" style="8" customWidth="1"/>
    <col min="10498" max="10498" width="58.7109375" style="8" bestFit="1" customWidth="1"/>
    <col min="10499" max="10499" width="13.28515625" style="8" bestFit="1" customWidth="1"/>
    <col min="10500" max="10500" width="10" style="8" customWidth="1"/>
    <col min="10501" max="10501" width="20.42578125" style="8" customWidth="1"/>
    <col min="10502" max="10752" width="9.140625" style="8"/>
    <col min="10753" max="10753" width="10.7109375" style="8" customWidth="1"/>
    <col min="10754" max="10754" width="58.7109375" style="8" bestFit="1" customWidth="1"/>
    <col min="10755" max="10755" width="13.28515625" style="8" bestFit="1" customWidth="1"/>
    <col min="10756" max="10756" width="10" style="8" customWidth="1"/>
    <col min="10757" max="10757" width="20.42578125" style="8" customWidth="1"/>
    <col min="10758" max="11008" width="9.140625" style="8"/>
    <col min="11009" max="11009" width="10.7109375" style="8" customWidth="1"/>
    <col min="11010" max="11010" width="58.7109375" style="8" bestFit="1" customWidth="1"/>
    <col min="11011" max="11011" width="13.28515625" style="8" bestFit="1" customWidth="1"/>
    <col min="11012" max="11012" width="10" style="8" customWidth="1"/>
    <col min="11013" max="11013" width="20.42578125" style="8" customWidth="1"/>
    <col min="11014" max="11264" width="9.140625" style="8"/>
    <col min="11265" max="11265" width="10.7109375" style="8" customWidth="1"/>
    <col min="11266" max="11266" width="58.7109375" style="8" bestFit="1" customWidth="1"/>
    <col min="11267" max="11267" width="13.28515625" style="8" bestFit="1" customWidth="1"/>
    <col min="11268" max="11268" width="10" style="8" customWidth="1"/>
    <col min="11269" max="11269" width="20.42578125" style="8" customWidth="1"/>
    <col min="11270" max="11520" width="9.140625" style="8"/>
    <col min="11521" max="11521" width="10.7109375" style="8" customWidth="1"/>
    <col min="11522" max="11522" width="58.7109375" style="8" bestFit="1" customWidth="1"/>
    <col min="11523" max="11523" width="13.28515625" style="8" bestFit="1" customWidth="1"/>
    <col min="11524" max="11524" width="10" style="8" customWidth="1"/>
    <col min="11525" max="11525" width="20.42578125" style="8" customWidth="1"/>
    <col min="11526" max="11776" width="9.140625" style="8"/>
    <col min="11777" max="11777" width="10.7109375" style="8" customWidth="1"/>
    <col min="11778" max="11778" width="58.7109375" style="8" bestFit="1" customWidth="1"/>
    <col min="11779" max="11779" width="13.28515625" style="8" bestFit="1" customWidth="1"/>
    <col min="11780" max="11780" width="10" style="8" customWidth="1"/>
    <col min="11781" max="11781" width="20.42578125" style="8" customWidth="1"/>
    <col min="11782" max="12032" width="9.140625" style="8"/>
    <col min="12033" max="12033" width="10.7109375" style="8" customWidth="1"/>
    <col min="12034" max="12034" width="58.7109375" style="8" bestFit="1" customWidth="1"/>
    <col min="12035" max="12035" width="13.28515625" style="8" bestFit="1" customWidth="1"/>
    <col min="12036" max="12036" width="10" style="8" customWidth="1"/>
    <col min="12037" max="12037" width="20.42578125" style="8" customWidth="1"/>
    <col min="12038" max="12288" width="9.140625" style="8"/>
    <col min="12289" max="12289" width="10.7109375" style="8" customWidth="1"/>
    <col min="12290" max="12290" width="58.7109375" style="8" bestFit="1" customWidth="1"/>
    <col min="12291" max="12291" width="13.28515625" style="8" bestFit="1" customWidth="1"/>
    <col min="12292" max="12292" width="10" style="8" customWidth="1"/>
    <col min="12293" max="12293" width="20.42578125" style="8" customWidth="1"/>
    <col min="12294" max="12544" width="9.140625" style="8"/>
    <col min="12545" max="12545" width="10.7109375" style="8" customWidth="1"/>
    <col min="12546" max="12546" width="58.7109375" style="8" bestFit="1" customWidth="1"/>
    <col min="12547" max="12547" width="13.28515625" style="8" bestFit="1" customWidth="1"/>
    <col min="12548" max="12548" width="10" style="8" customWidth="1"/>
    <col min="12549" max="12549" width="20.42578125" style="8" customWidth="1"/>
    <col min="12550" max="12800" width="9.140625" style="8"/>
    <col min="12801" max="12801" width="10.7109375" style="8" customWidth="1"/>
    <col min="12802" max="12802" width="58.7109375" style="8" bestFit="1" customWidth="1"/>
    <col min="12803" max="12803" width="13.28515625" style="8" bestFit="1" customWidth="1"/>
    <col min="12804" max="12804" width="10" style="8" customWidth="1"/>
    <col min="12805" max="12805" width="20.42578125" style="8" customWidth="1"/>
    <col min="12806" max="13056" width="9.140625" style="8"/>
    <col min="13057" max="13057" width="10.7109375" style="8" customWidth="1"/>
    <col min="13058" max="13058" width="58.7109375" style="8" bestFit="1" customWidth="1"/>
    <col min="13059" max="13059" width="13.28515625" style="8" bestFit="1" customWidth="1"/>
    <col min="13060" max="13060" width="10" style="8" customWidth="1"/>
    <col min="13061" max="13061" width="20.42578125" style="8" customWidth="1"/>
    <col min="13062" max="13312" width="9.140625" style="8"/>
    <col min="13313" max="13313" width="10.7109375" style="8" customWidth="1"/>
    <col min="13314" max="13314" width="58.7109375" style="8" bestFit="1" customWidth="1"/>
    <col min="13315" max="13315" width="13.28515625" style="8" bestFit="1" customWidth="1"/>
    <col min="13316" max="13316" width="10" style="8" customWidth="1"/>
    <col min="13317" max="13317" width="20.42578125" style="8" customWidth="1"/>
    <col min="13318" max="13568" width="9.140625" style="8"/>
    <col min="13569" max="13569" width="10.7109375" style="8" customWidth="1"/>
    <col min="13570" max="13570" width="58.7109375" style="8" bestFit="1" customWidth="1"/>
    <col min="13571" max="13571" width="13.28515625" style="8" bestFit="1" customWidth="1"/>
    <col min="13572" max="13572" width="10" style="8" customWidth="1"/>
    <col min="13573" max="13573" width="20.42578125" style="8" customWidth="1"/>
    <col min="13574" max="13824" width="9.140625" style="8"/>
    <col min="13825" max="13825" width="10.7109375" style="8" customWidth="1"/>
    <col min="13826" max="13826" width="58.7109375" style="8" bestFit="1" customWidth="1"/>
    <col min="13827" max="13827" width="13.28515625" style="8" bestFit="1" customWidth="1"/>
    <col min="13828" max="13828" width="10" style="8" customWidth="1"/>
    <col min="13829" max="13829" width="20.42578125" style="8" customWidth="1"/>
    <col min="13830" max="14080" width="9.140625" style="8"/>
    <col min="14081" max="14081" width="10.7109375" style="8" customWidth="1"/>
    <col min="14082" max="14082" width="58.7109375" style="8" bestFit="1" customWidth="1"/>
    <col min="14083" max="14083" width="13.28515625" style="8" bestFit="1" customWidth="1"/>
    <col min="14084" max="14084" width="10" style="8" customWidth="1"/>
    <col min="14085" max="14085" width="20.42578125" style="8" customWidth="1"/>
    <col min="14086" max="14336" width="9.140625" style="8"/>
    <col min="14337" max="14337" width="10.7109375" style="8" customWidth="1"/>
    <col min="14338" max="14338" width="58.7109375" style="8" bestFit="1" customWidth="1"/>
    <col min="14339" max="14339" width="13.28515625" style="8" bestFit="1" customWidth="1"/>
    <col min="14340" max="14340" width="10" style="8" customWidth="1"/>
    <col min="14341" max="14341" width="20.42578125" style="8" customWidth="1"/>
    <col min="14342" max="14592" width="9.140625" style="8"/>
    <col min="14593" max="14593" width="10.7109375" style="8" customWidth="1"/>
    <col min="14594" max="14594" width="58.7109375" style="8" bestFit="1" customWidth="1"/>
    <col min="14595" max="14595" width="13.28515625" style="8" bestFit="1" customWidth="1"/>
    <col min="14596" max="14596" width="10" style="8" customWidth="1"/>
    <col min="14597" max="14597" width="20.42578125" style="8" customWidth="1"/>
    <col min="14598" max="14848" width="9.140625" style="8"/>
    <col min="14849" max="14849" width="10.7109375" style="8" customWidth="1"/>
    <col min="14850" max="14850" width="58.7109375" style="8" bestFit="1" customWidth="1"/>
    <col min="14851" max="14851" width="13.28515625" style="8" bestFit="1" customWidth="1"/>
    <col min="14852" max="14852" width="10" style="8" customWidth="1"/>
    <col min="14853" max="14853" width="20.42578125" style="8" customWidth="1"/>
    <col min="14854" max="15104" width="9.140625" style="8"/>
    <col min="15105" max="15105" width="10.7109375" style="8" customWidth="1"/>
    <col min="15106" max="15106" width="58.7109375" style="8" bestFit="1" customWidth="1"/>
    <col min="15107" max="15107" width="13.28515625" style="8" bestFit="1" customWidth="1"/>
    <col min="15108" max="15108" width="10" style="8" customWidth="1"/>
    <col min="15109" max="15109" width="20.42578125" style="8" customWidth="1"/>
    <col min="15110" max="15360" width="9.140625" style="8"/>
    <col min="15361" max="15361" width="10.7109375" style="8" customWidth="1"/>
    <col min="15362" max="15362" width="58.7109375" style="8" bestFit="1" customWidth="1"/>
    <col min="15363" max="15363" width="13.28515625" style="8" bestFit="1" customWidth="1"/>
    <col min="15364" max="15364" width="10" style="8" customWidth="1"/>
    <col min="15365" max="15365" width="20.42578125" style="8" customWidth="1"/>
    <col min="15366" max="15616" width="9.140625" style="8"/>
    <col min="15617" max="15617" width="10.7109375" style="8" customWidth="1"/>
    <col min="15618" max="15618" width="58.7109375" style="8" bestFit="1" customWidth="1"/>
    <col min="15619" max="15619" width="13.28515625" style="8" bestFit="1" customWidth="1"/>
    <col min="15620" max="15620" width="10" style="8" customWidth="1"/>
    <col min="15621" max="15621" width="20.42578125" style="8" customWidth="1"/>
    <col min="15622" max="15872" width="9.140625" style="8"/>
    <col min="15873" max="15873" width="10.7109375" style="8" customWidth="1"/>
    <col min="15874" max="15874" width="58.7109375" style="8" bestFit="1" customWidth="1"/>
    <col min="15875" max="15875" width="13.28515625" style="8" bestFit="1" customWidth="1"/>
    <col min="15876" max="15876" width="10" style="8" customWidth="1"/>
    <col min="15877" max="15877" width="20.42578125" style="8" customWidth="1"/>
    <col min="15878" max="16128" width="9.140625" style="8"/>
    <col min="16129" max="16129" width="10.7109375" style="8" customWidth="1"/>
    <col min="16130" max="16130" width="58.7109375" style="8" bestFit="1" customWidth="1"/>
    <col min="16131" max="16131" width="13.28515625" style="8" bestFit="1" customWidth="1"/>
    <col min="16132" max="16132" width="10" style="8" customWidth="1"/>
    <col min="16133" max="16133" width="20.42578125" style="8" customWidth="1"/>
    <col min="16134" max="16384" width="9.140625" style="8"/>
  </cols>
  <sheetData>
    <row r="1" spans="1:5" s="29" customFormat="1" ht="16.149999999999999" customHeight="1">
      <c r="A1" s="28"/>
      <c r="B1" s="270" t="s">
        <v>50</v>
      </c>
      <c r="C1" s="270"/>
      <c r="D1" s="270"/>
      <c r="E1" s="270"/>
    </row>
    <row r="2" spans="1:5" s="29" customFormat="1" ht="17.45" customHeight="1">
      <c r="A2" s="28"/>
      <c r="B2" s="274" t="s">
        <v>6</v>
      </c>
      <c r="C2" s="274"/>
      <c r="D2" s="274"/>
      <c r="E2" s="274"/>
    </row>
    <row r="3" spans="1:5" s="29" customFormat="1" ht="17.45" customHeight="1">
      <c r="A3" s="28"/>
      <c r="B3" s="270" t="s">
        <v>7</v>
      </c>
      <c r="C3" s="270"/>
      <c r="D3" s="270"/>
      <c r="E3" s="270"/>
    </row>
    <row r="4" spans="1:5" s="6" customFormat="1" ht="17.45" customHeight="1">
      <c r="A4" s="24"/>
      <c r="B4" s="271" t="s">
        <v>0</v>
      </c>
      <c r="C4" s="271"/>
      <c r="D4" s="271"/>
      <c r="E4" s="271"/>
    </row>
    <row r="5" spans="1:5" s="6" customFormat="1">
      <c r="A5" s="24"/>
      <c r="B5" s="3"/>
      <c r="C5" s="4"/>
      <c r="D5" s="5"/>
      <c r="E5" s="5"/>
    </row>
    <row r="6" spans="1:5" s="6" customFormat="1" ht="35.450000000000003" customHeight="1">
      <c r="A6" s="25" t="s">
        <v>1</v>
      </c>
      <c r="B6" s="273" t="e">
        <f>#REF!</f>
        <v>#REF!</v>
      </c>
      <c r="C6" s="273"/>
      <c r="D6" s="273"/>
      <c r="E6" s="273"/>
    </row>
    <row r="7" spans="1:5" s="6" customFormat="1" ht="27.6" customHeight="1">
      <c r="A7" s="24" t="s">
        <v>2</v>
      </c>
      <c r="B7" s="273" t="e">
        <f>#REF!</f>
        <v>#REF!</v>
      </c>
      <c r="C7" s="273"/>
      <c r="D7" s="272" t="s">
        <v>49</v>
      </c>
      <c r="E7" s="272"/>
    </row>
    <row r="8" spans="1:5" s="6" customFormat="1">
      <c r="A8" s="24"/>
      <c r="B8" s="3"/>
      <c r="C8" s="4"/>
      <c r="D8" s="5"/>
      <c r="E8" s="5"/>
    </row>
    <row r="9" spans="1:5" s="6" customFormat="1" ht="12.75" customHeight="1">
      <c r="A9" s="264" t="s">
        <v>55</v>
      </c>
      <c r="B9" s="264"/>
      <c r="C9" s="264"/>
      <c r="D9" s="264"/>
      <c r="E9" s="264"/>
    </row>
    <row r="10" spans="1:5" s="6" customFormat="1" ht="13.5" customHeight="1">
      <c r="A10" s="264"/>
      <c r="B10" s="264"/>
      <c r="C10" s="264"/>
      <c r="D10" s="264"/>
      <c r="E10" s="264"/>
    </row>
    <row r="11" spans="1:5">
      <c r="A11" s="22"/>
      <c r="B11" s="21"/>
      <c r="C11" s="22"/>
      <c r="D11" s="21"/>
      <c r="E11" s="21"/>
    </row>
    <row r="12" spans="1:5">
      <c r="A12" s="17" t="s">
        <v>13</v>
      </c>
      <c r="B12" s="266" t="s">
        <v>14</v>
      </c>
      <c r="C12" s="266"/>
      <c r="D12" s="266"/>
      <c r="E12" s="18">
        <f>SUM(E13:E16)</f>
        <v>3.4000000000000002E-2</v>
      </c>
    </row>
    <row r="13" spans="1:5">
      <c r="A13" s="19" t="s">
        <v>15</v>
      </c>
      <c r="B13" s="267" t="s">
        <v>16</v>
      </c>
      <c r="C13" s="267"/>
      <c r="D13" s="267"/>
      <c r="E13" s="20">
        <v>1.4999999999999999E-2</v>
      </c>
    </row>
    <row r="14" spans="1:5">
      <c r="A14" s="19" t="s">
        <v>17</v>
      </c>
      <c r="B14" s="267" t="s">
        <v>47</v>
      </c>
      <c r="C14" s="267"/>
      <c r="D14" s="267"/>
      <c r="E14" s="20">
        <v>7.0000000000000001E-3</v>
      </c>
    </row>
    <row r="15" spans="1:5">
      <c r="A15" s="19" t="s">
        <v>18</v>
      </c>
      <c r="B15" s="267" t="s">
        <v>19</v>
      </c>
      <c r="C15" s="267"/>
      <c r="D15" s="267"/>
      <c r="E15" s="20">
        <v>8.5000000000000006E-3</v>
      </c>
    </row>
    <row r="16" spans="1:5" ht="16.5" customHeight="1">
      <c r="A16" s="19" t="s">
        <v>20</v>
      </c>
      <c r="B16" s="267" t="s">
        <v>48</v>
      </c>
      <c r="C16" s="267"/>
      <c r="D16" s="267"/>
      <c r="E16" s="20">
        <v>3.5000000000000001E-3</v>
      </c>
    </row>
    <row r="17" spans="1:5">
      <c r="A17" s="19"/>
      <c r="B17" s="267"/>
      <c r="C17" s="267"/>
      <c r="D17" s="267"/>
      <c r="E17" s="16"/>
    </row>
    <row r="18" spans="1:5">
      <c r="A18" s="17" t="s">
        <v>21</v>
      </c>
      <c r="B18" s="266" t="s">
        <v>22</v>
      </c>
      <c r="C18" s="266"/>
      <c r="D18" s="266"/>
      <c r="E18" s="18">
        <f>SUM(E19:E23)</f>
        <v>6.6500000000000004E-2</v>
      </c>
    </row>
    <row r="19" spans="1:5">
      <c r="A19" s="19" t="s">
        <v>23</v>
      </c>
      <c r="B19" s="267" t="s">
        <v>24</v>
      </c>
      <c r="C19" s="267"/>
      <c r="D19" s="267"/>
      <c r="E19" s="20">
        <v>6.4999999999999997E-3</v>
      </c>
    </row>
    <row r="20" spans="1:5">
      <c r="A20" s="19" t="s">
        <v>25</v>
      </c>
      <c r="B20" s="267" t="s">
        <v>26</v>
      </c>
      <c r="C20" s="267"/>
      <c r="D20" s="267"/>
      <c r="E20" s="20">
        <v>0.03</v>
      </c>
    </row>
    <row r="21" spans="1:5">
      <c r="A21" s="19" t="s">
        <v>27</v>
      </c>
      <c r="B21" s="267" t="s">
        <v>28</v>
      </c>
      <c r="C21" s="267"/>
      <c r="D21" s="267"/>
      <c r="E21" s="20">
        <v>0</v>
      </c>
    </row>
    <row r="22" spans="1:5">
      <c r="A22" s="19" t="s">
        <v>29</v>
      </c>
      <c r="B22" s="26" t="s">
        <v>51</v>
      </c>
      <c r="C22" s="26"/>
      <c r="D22" s="26"/>
      <c r="E22" s="20">
        <v>0.03</v>
      </c>
    </row>
    <row r="23" spans="1:5">
      <c r="A23" s="19" t="s">
        <v>29</v>
      </c>
      <c r="B23" s="267" t="s">
        <v>30</v>
      </c>
      <c r="C23" s="267"/>
      <c r="D23" s="267"/>
      <c r="E23" s="20">
        <v>0</v>
      </c>
    </row>
    <row r="24" spans="1:5">
      <c r="A24" s="19"/>
      <c r="B24" s="267"/>
      <c r="C24" s="267"/>
      <c r="D24" s="267"/>
      <c r="E24" s="16"/>
    </row>
    <row r="25" spans="1:5">
      <c r="A25" s="17" t="s">
        <v>31</v>
      </c>
      <c r="B25" s="266" t="s">
        <v>32</v>
      </c>
      <c r="C25" s="266"/>
      <c r="D25" s="266"/>
      <c r="E25" s="18">
        <f>SUM(E26:E26)</f>
        <v>3.5000000000000003E-2</v>
      </c>
    </row>
    <row r="26" spans="1:5">
      <c r="A26" s="19" t="s">
        <v>33</v>
      </c>
      <c r="B26" s="267" t="s">
        <v>34</v>
      </c>
      <c r="C26" s="267"/>
      <c r="D26" s="267"/>
      <c r="E26" s="20">
        <v>3.5000000000000003E-2</v>
      </c>
    </row>
    <row r="27" spans="1:5">
      <c r="A27" s="19"/>
      <c r="B27" s="267"/>
      <c r="C27" s="267"/>
      <c r="D27" s="267"/>
      <c r="E27" s="19"/>
    </row>
    <row r="28" spans="1:5">
      <c r="A28" s="17" t="s">
        <v>35</v>
      </c>
      <c r="B28" s="266" t="s">
        <v>36</v>
      </c>
      <c r="C28" s="266"/>
      <c r="D28" s="266"/>
      <c r="E28" s="18">
        <f>(((1+E13+E14+E16)*(1+E15)*(1+E26))/(1-E18))-1</f>
        <v>0.14666774102838764</v>
      </c>
    </row>
    <row r="29" spans="1:5">
      <c r="A29" s="9"/>
      <c r="B29" s="7"/>
      <c r="C29" s="9"/>
      <c r="D29" s="7"/>
      <c r="E29" s="7"/>
    </row>
    <row r="30" spans="1:5" ht="38.25" customHeight="1">
      <c r="A30" s="265" t="s">
        <v>37</v>
      </c>
      <c r="B30" s="265"/>
      <c r="C30" s="265"/>
      <c r="D30" s="265"/>
      <c r="E30" s="7"/>
    </row>
    <row r="31" spans="1:5">
      <c r="A31" s="11"/>
      <c r="B31" s="10"/>
      <c r="C31" s="11"/>
      <c r="D31" s="10"/>
      <c r="E31" s="7"/>
    </row>
    <row r="32" spans="1:5">
      <c r="A32" s="11"/>
      <c r="B32" s="7"/>
      <c r="C32" s="11"/>
      <c r="D32" s="10"/>
      <c r="E32" s="7"/>
    </row>
    <row r="33" spans="1:5">
      <c r="A33" s="11"/>
      <c r="B33" s="10"/>
      <c r="C33" s="11"/>
      <c r="D33" s="10"/>
      <c r="E33" s="7"/>
    </row>
    <row r="34" spans="1:5">
      <c r="A34" s="11" t="s">
        <v>38</v>
      </c>
      <c r="B34" s="10"/>
      <c r="C34" s="11"/>
      <c r="D34" s="10"/>
      <c r="E34" s="7"/>
    </row>
    <row r="35" spans="1:5">
      <c r="A35" s="27" t="s">
        <v>39</v>
      </c>
      <c r="B35" s="10"/>
      <c r="C35" s="11"/>
      <c r="D35" s="10"/>
      <c r="E35" s="7"/>
    </row>
    <row r="36" spans="1:5">
      <c r="A36" s="27" t="s">
        <v>40</v>
      </c>
      <c r="B36" s="10"/>
      <c r="C36" s="11"/>
      <c r="D36" s="10"/>
      <c r="E36" s="7"/>
    </row>
    <row r="37" spans="1:5">
      <c r="A37" s="27" t="s">
        <v>41</v>
      </c>
      <c r="B37" s="10"/>
      <c r="C37" s="11"/>
      <c r="D37" s="10"/>
      <c r="E37" s="7"/>
    </row>
    <row r="38" spans="1:5">
      <c r="A38" s="27" t="s">
        <v>42</v>
      </c>
      <c r="B38" s="10"/>
      <c r="C38" s="11"/>
      <c r="D38" s="10"/>
      <c r="E38" s="7"/>
    </row>
    <row r="39" spans="1:5">
      <c r="A39" s="27" t="s">
        <v>43</v>
      </c>
      <c r="B39" s="10"/>
      <c r="C39" s="11"/>
      <c r="D39" s="10"/>
      <c r="E39" s="7"/>
    </row>
    <row r="40" spans="1:5">
      <c r="A40" s="27" t="s">
        <v>44</v>
      </c>
      <c r="B40" s="7"/>
      <c r="C40" s="9"/>
      <c r="D40" s="7"/>
      <c r="E40" s="7"/>
    </row>
    <row r="44" spans="1:5">
      <c r="A44" s="268"/>
      <c r="B44" s="268"/>
      <c r="C44" s="268"/>
      <c r="D44" s="268"/>
      <c r="E44" s="268"/>
    </row>
    <row r="45" spans="1:5">
      <c r="A45" s="30"/>
      <c r="B45" s="23"/>
      <c r="C45" s="23"/>
      <c r="D45" s="23"/>
      <c r="E45" s="23"/>
    </row>
    <row r="46" spans="1:5">
      <c r="A46" s="269" t="s">
        <v>52</v>
      </c>
      <c r="B46" s="269"/>
      <c r="C46" s="269"/>
      <c r="D46" s="269"/>
      <c r="E46" s="269"/>
    </row>
    <row r="47" spans="1:5">
      <c r="A47" s="269" t="s">
        <v>53</v>
      </c>
      <c r="B47" s="269"/>
      <c r="C47" s="269"/>
      <c r="D47" s="269"/>
      <c r="E47" s="269"/>
    </row>
    <row r="48" spans="1:5">
      <c r="A48" s="269" t="s">
        <v>54</v>
      </c>
      <c r="B48" s="269"/>
      <c r="C48" s="269"/>
      <c r="D48" s="269"/>
      <c r="E48" s="269"/>
    </row>
  </sheetData>
  <mergeCells count="29">
    <mergeCell ref="B1:E1"/>
    <mergeCell ref="B3:E3"/>
    <mergeCell ref="B4:E4"/>
    <mergeCell ref="D7:E7"/>
    <mergeCell ref="B7:C7"/>
    <mergeCell ref="B2:E2"/>
    <mergeCell ref="B6:E6"/>
    <mergeCell ref="A44:E44"/>
    <mergeCell ref="A46:E46"/>
    <mergeCell ref="A47:E47"/>
    <mergeCell ref="A48:E48"/>
    <mergeCell ref="B24:D24"/>
    <mergeCell ref="B25:D25"/>
    <mergeCell ref="B26:D26"/>
    <mergeCell ref="B27:D27"/>
    <mergeCell ref="B28:D28"/>
    <mergeCell ref="A9:E10"/>
    <mergeCell ref="A30:D30"/>
    <mergeCell ref="B12:D12"/>
    <mergeCell ref="B13:D13"/>
    <mergeCell ref="B14:D14"/>
    <mergeCell ref="B15:D15"/>
    <mergeCell ref="B16:D16"/>
    <mergeCell ref="B17:D17"/>
    <mergeCell ref="B18:D18"/>
    <mergeCell ref="B19:D19"/>
    <mergeCell ref="B20:D20"/>
    <mergeCell ref="B21:D21"/>
    <mergeCell ref="B23:D23"/>
  </mergeCells>
  <pageMargins left="0.25" right="0.25"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4"/>
  <sheetViews>
    <sheetView topLeftCell="A43" workbookViewId="0">
      <selection activeCell="G48" sqref="G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8.85546875" bestFit="1" customWidth="1"/>
    <col min="8" max="8" width="8.28515625" bestFit="1" customWidth="1"/>
  </cols>
  <sheetData>
    <row r="1" spans="1:8" ht="20.25">
      <c r="A1" s="41"/>
      <c r="B1" s="42"/>
      <c r="C1" s="42"/>
      <c r="D1" s="42"/>
      <c r="E1" s="42"/>
      <c r="F1" s="42"/>
      <c r="G1" s="42"/>
      <c r="H1" s="43"/>
    </row>
    <row r="2" spans="1:8" ht="15.75">
      <c r="A2" s="219" t="s">
        <v>125</v>
      </c>
      <c r="B2" s="220"/>
      <c r="C2" s="220"/>
      <c r="D2" s="220"/>
      <c r="E2" s="220"/>
      <c r="F2" s="220"/>
      <c r="G2" s="220"/>
      <c r="H2" s="221"/>
    </row>
    <row r="3" spans="1:8">
      <c r="A3" s="222" t="s">
        <v>126</v>
      </c>
      <c r="B3" s="223"/>
      <c r="C3" s="223"/>
      <c r="D3" s="223"/>
      <c r="E3" s="223"/>
      <c r="F3" s="223"/>
      <c r="G3" s="223"/>
      <c r="H3" s="224"/>
    </row>
    <row r="4" spans="1:8">
      <c r="A4" s="225" t="s">
        <v>195</v>
      </c>
      <c r="B4" s="226"/>
      <c r="C4" s="226"/>
      <c r="D4" s="226"/>
      <c r="E4" s="226"/>
      <c r="F4" s="226"/>
      <c r="G4" s="226"/>
      <c r="H4" s="227"/>
    </row>
    <row r="5" spans="1:8">
      <c r="A5" s="44"/>
      <c r="B5" s="45"/>
      <c r="C5" s="46"/>
      <c r="D5" s="46"/>
      <c r="E5" s="33"/>
      <c r="F5" s="46"/>
      <c r="G5" s="46"/>
      <c r="H5" s="47"/>
    </row>
    <row r="6" spans="1:8">
      <c r="A6" s="83">
        <v>1</v>
      </c>
      <c r="B6" s="228" t="s">
        <v>127</v>
      </c>
      <c r="C6" s="228"/>
      <c r="D6" s="228"/>
      <c r="E6" s="228"/>
      <c r="F6" s="228"/>
      <c r="G6" s="228"/>
      <c r="H6" s="229"/>
    </row>
    <row r="7" spans="1:8">
      <c r="A7" s="84">
        <v>101</v>
      </c>
      <c r="B7" s="230" t="s">
        <v>128</v>
      </c>
      <c r="C7" s="231"/>
      <c r="D7" s="231"/>
      <c r="E7" s="231"/>
      <c r="F7" s="231"/>
      <c r="G7" s="231"/>
      <c r="H7" s="232"/>
    </row>
    <row r="8" spans="1:8" ht="15.75" customHeight="1">
      <c r="A8" s="80"/>
      <c r="B8" s="233"/>
      <c r="C8" s="234"/>
      <c r="D8" s="234"/>
      <c r="E8" s="234"/>
      <c r="F8" s="234"/>
      <c r="G8" s="81" t="s">
        <v>129</v>
      </c>
      <c r="H8" s="82">
        <v>1</v>
      </c>
    </row>
    <row r="9" spans="1:8">
      <c r="A9" s="48"/>
      <c r="B9" s="49"/>
      <c r="C9" s="211"/>
      <c r="D9" s="211"/>
      <c r="E9" s="211"/>
      <c r="F9" s="50"/>
      <c r="G9" s="51"/>
      <c r="H9" s="52"/>
    </row>
    <row r="10" spans="1:8" ht="15.75">
      <c r="A10" s="53"/>
      <c r="B10" s="49"/>
      <c r="C10" s="51"/>
      <c r="D10" s="51"/>
      <c r="E10" s="51"/>
      <c r="F10" s="50"/>
      <c r="G10" s="51"/>
      <c r="H10" s="52"/>
    </row>
    <row r="11" spans="1:8">
      <c r="A11" s="48"/>
      <c r="B11" s="49"/>
      <c r="C11" s="51"/>
      <c r="D11" s="51"/>
      <c r="E11" s="51"/>
      <c r="F11" s="50"/>
      <c r="G11" s="51"/>
      <c r="H11" s="52"/>
    </row>
    <row r="12" spans="1:8" ht="15.75">
      <c r="A12" s="53"/>
      <c r="B12" s="49"/>
      <c r="C12" s="51"/>
      <c r="D12" s="51"/>
      <c r="E12" s="51"/>
      <c r="F12" s="50"/>
      <c r="G12" s="51"/>
      <c r="H12" s="52"/>
    </row>
    <row r="13" spans="1:8">
      <c r="A13" s="48"/>
      <c r="B13" s="49"/>
      <c r="C13" s="51"/>
      <c r="D13" s="51"/>
      <c r="E13" s="51"/>
      <c r="F13" s="50"/>
      <c r="G13" s="51"/>
      <c r="H13" s="52"/>
    </row>
    <row r="14" spans="1:8">
      <c r="A14" s="48"/>
      <c r="B14" s="49"/>
      <c r="C14" s="51"/>
      <c r="D14" s="51"/>
      <c r="E14" s="51"/>
      <c r="F14" s="50"/>
      <c r="G14" s="51"/>
      <c r="H14" s="52"/>
    </row>
    <row r="15" spans="1:8">
      <c r="A15" s="54"/>
      <c r="B15" s="55"/>
      <c r="C15" s="45"/>
      <c r="D15" s="45"/>
      <c r="E15" s="45"/>
      <c r="F15" s="45"/>
      <c r="G15" s="45"/>
      <c r="H15" s="56"/>
    </row>
    <row r="16" spans="1:8" ht="15.75">
      <c r="A16" s="57"/>
      <c r="B16" s="60"/>
      <c r="C16" s="60"/>
      <c r="D16" s="60"/>
      <c r="E16" s="70"/>
      <c r="F16" s="70"/>
      <c r="G16" s="70"/>
      <c r="H16" s="56"/>
    </row>
    <row r="17" spans="1:8" ht="15.75">
      <c r="A17" s="57"/>
      <c r="B17" s="71"/>
      <c r="C17" s="72"/>
      <c r="D17" s="73"/>
      <c r="E17" s="70"/>
      <c r="F17" s="74"/>
      <c r="G17" s="74"/>
      <c r="H17" s="56"/>
    </row>
    <row r="18" spans="1:8" ht="15.75">
      <c r="A18" s="58"/>
      <c r="B18" s="212"/>
      <c r="C18" s="212"/>
      <c r="D18" s="212"/>
      <c r="E18" s="212"/>
      <c r="F18" s="212"/>
      <c r="G18" s="35"/>
      <c r="H18" s="56"/>
    </row>
    <row r="19" spans="1:8">
      <c r="A19" s="58"/>
      <c r="B19" s="45"/>
      <c r="C19" s="45"/>
      <c r="D19" s="45"/>
      <c r="E19" s="45"/>
      <c r="F19" s="45"/>
      <c r="G19" s="45"/>
      <c r="H19" s="56"/>
    </row>
    <row r="20" spans="1:8" ht="15.75">
      <c r="A20" s="58"/>
      <c r="B20" s="75"/>
      <c r="C20" s="76"/>
      <c r="D20" s="45"/>
      <c r="E20" s="45"/>
      <c r="F20" s="45"/>
      <c r="G20" s="45"/>
      <c r="H20" s="56"/>
    </row>
    <row r="21" spans="1:8" ht="15.75">
      <c r="A21" s="58"/>
      <c r="B21" s="75"/>
      <c r="C21" s="76"/>
      <c r="D21" s="45"/>
      <c r="E21" s="45"/>
      <c r="F21" s="45"/>
      <c r="G21" s="45"/>
      <c r="H21" s="56"/>
    </row>
    <row r="22" spans="1:8" ht="15.75">
      <c r="A22" s="58"/>
      <c r="B22" s="75"/>
      <c r="C22" s="76"/>
      <c r="D22" s="45"/>
      <c r="E22" s="45"/>
      <c r="F22" s="45"/>
      <c r="G22" s="45"/>
      <c r="H22" s="56"/>
    </row>
    <row r="23" spans="1:8" ht="15.75">
      <c r="A23" s="58"/>
      <c r="B23" s="75"/>
      <c r="C23" s="76"/>
      <c r="D23" s="45"/>
      <c r="E23" s="45"/>
      <c r="F23" s="45"/>
      <c r="G23" s="45"/>
      <c r="H23" s="56"/>
    </row>
    <row r="24" spans="1:8" ht="15.75">
      <c r="A24" s="58"/>
      <c r="B24" s="75"/>
      <c r="C24" s="76"/>
      <c r="D24" s="45"/>
      <c r="E24" s="45"/>
      <c r="F24" s="45"/>
      <c r="G24" s="45"/>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t="s">
        <v>131</v>
      </c>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F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15.75">
      <c r="A36" s="48"/>
      <c r="B36" s="59"/>
      <c r="C36" s="45"/>
      <c r="D36" s="45"/>
      <c r="E36" s="45"/>
      <c r="F36" s="45"/>
      <c r="G36" s="45"/>
      <c r="H36" s="56"/>
    </row>
    <row r="37" spans="1:8" ht="15.75">
      <c r="A37" s="48"/>
      <c r="B37" s="59"/>
      <c r="C37" s="45"/>
      <c r="D37" s="45"/>
      <c r="E37" s="45"/>
      <c r="F37" s="45"/>
      <c r="G37" s="45"/>
      <c r="H37" s="56"/>
    </row>
    <row r="38" spans="1:8" ht="15.75">
      <c r="A38" s="48"/>
      <c r="B38" s="60"/>
      <c r="C38" s="60"/>
      <c r="D38" s="60"/>
      <c r="E38" s="45"/>
      <c r="F38" s="45"/>
      <c r="G38" s="35"/>
      <c r="H38" s="61"/>
    </row>
    <row r="39" spans="1:8" ht="15.75">
      <c r="A39" s="48"/>
      <c r="B39" s="60"/>
      <c r="C39" s="60"/>
      <c r="D39" s="60"/>
      <c r="E39" s="45"/>
      <c r="F39" s="45"/>
      <c r="G39" s="35"/>
      <c r="H39" s="61"/>
    </row>
    <row r="40" spans="1:8" ht="15.75">
      <c r="A40" s="48"/>
      <c r="B40" s="60"/>
      <c r="C40" s="60"/>
      <c r="D40" s="60"/>
      <c r="E40" s="45"/>
      <c r="F40" s="45"/>
      <c r="G40" s="35"/>
      <c r="H40" s="61"/>
    </row>
    <row r="41" spans="1:8" ht="15.75">
      <c r="A41" s="48"/>
      <c r="B41" s="60"/>
      <c r="C41" s="60"/>
      <c r="D41" s="60"/>
      <c r="E41" s="45"/>
      <c r="F41" s="45"/>
      <c r="G41" s="35"/>
      <c r="H41" s="61"/>
    </row>
    <row r="42" spans="1:8" ht="15.75">
      <c r="A42" s="48"/>
      <c r="B42" s="60"/>
      <c r="C42" s="60"/>
      <c r="D42" s="60"/>
      <c r="E42" s="45"/>
      <c r="F42" s="45"/>
      <c r="G42" s="35"/>
      <c r="H42" s="61"/>
    </row>
    <row r="43" spans="1:8" ht="15.75">
      <c r="A43" s="48"/>
      <c r="B43" s="60"/>
      <c r="C43" s="60"/>
      <c r="D43" s="60"/>
      <c r="E43" s="45"/>
      <c r="F43" s="45"/>
      <c r="G43" s="35"/>
      <c r="H43" s="61"/>
    </row>
    <row r="44" spans="1:8" ht="15.75">
      <c r="A44" s="48"/>
      <c r="B44" s="60"/>
      <c r="C44" s="60"/>
      <c r="D44" s="60"/>
      <c r="E44" s="45"/>
      <c r="F44" s="45"/>
      <c r="G44" s="35"/>
      <c r="H44" s="61"/>
    </row>
    <row r="45" spans="1:8" ht="15.75">
      <c r="A45" s="48"/>
      <c r="B45" s="60"/>
      <c r="C45" s="60"/>
      <c r="D45" s="60"/>
      <c r="E45" s="45"/>
      <c r="F45" s="45"/>
      <c r="G45" s="35"/>
      <c r="H45" s="61"/>
    </row>
    <row r="46" spans="1:8" ht="15.75">
      <c r="A46" s="48"/>
      <c r="B46" s="60"/>
      <c r="C46" s="60"/>
      <c r="D46" s="60"/>
      <c r="E46" s="45"/>
      <c r="F46" s="45"/>
      <c r="G46" s="35"/>
      <c r="H46" s="61"/>
    </row>
    <row r="47" spans="1:8" ht="15.75">
      <c r="A47" s="48"/>
      <c r="B47" s="60"/>
      <c r="C47" s="60"/>
      <c r="D47" s="60"/>
      <c r="E47" s="45"/>
      <c r="F47" s="45"/>
      <c r="G47" s="35"/>
      <c r="H47" s="61"/>
    </row>
    <row r="48" spans="1:8" ht="15.75">
      <c r="A48" s="48"/>
      <c r="B48" s="60"/>
      <c r="C48" s="60"/>
      <c r="D48" s="60"/>
      <c r="E48" s="45"/>
      <c r="F48" s="45"/>
      <c r="G48" s="35"/>
      <c r="H48" s="61"/>
    </row>
    <row r="49" spans="1:8" ht="15.75">
      <c r="A49" s="48"/>
      <c r="B49" s="60"/>
      <c r="C49" s="60"/>
      <c r="D49" s="60"/>
      <c r="E49" s="45"/>
      <c r="F49" s="45"/>
      <c r="G49" s="35"/>
      <c r="H49" s="61"/>
    </row>
    <row r="50" spans="1:8" ht="15.75">
      <c r="A50" s="48"/>
      <c r="B50" s="49"/>
      <c r="C50" s="51"/>
      <c r="D50" s="51"/>
      <c r="E50" s="51"/>
      <c r="F50" s="50"/>
      <c r="G50" s="62"/>
      <c r="H50" s="52"/>
    </row>
    <row r="51" spans="1:8" ht="15.75">
      <c r="A51" s="63" t="s">
        <v>124</v>
      </c>
      <c r="B51" s="36"/>
      <c r="C51" s="37"/>
      <c r="D51" s="38"/>
      <c r="E51" s="39"/>
      <c r="F51" s="37"/>
      <c r="G51" s="37"/>
      <c r="H51" s="64"/>
    </row>
    <row r="52" spans="1:8" ht="15" customHeight="1">
      <c r="A52" s="213" t="s">
        <v>130</v>
      </c>
      <c r="B52" s="214"/>
      <c r="C52" s="214"/>
      <c r="D52" s="214"/>
      <c r="E52" s="214"/>
      <c r="F52" s="214"/>
      <c r="G52" s="214"/>
      <c r="H52" s="215"/>
    </row>
    <row r="53" spans="1:8" ht="15.75" customHeight="1">
      <c r="A53" s="216"/>
      <c r="B53" s="217"/>
      <c r="C53" s="217"/>
      <c r="D53" s="217"/>
      <c r="E53" s="217"/>
      <c r="F53" s="217"/>
      <c r="G53" s="217"/>
      <c r="H53" s="218"/>
    </row>
    <row r="54" spans="1:8">
      <c r="A54" s="34"/>
      <c r="B54" s="36"/>
      <c r="C54" s="37"/>
      <c r="D54" s="38"/>
      <c r="E54" s="39"/>
      <c r="F54" s="37"/>
      <c r="G54" s="37"/>
      <c r="H54" s="37"/>
    </row>
  </sheetData>
  <mergeCells count="9">
    <mergeCell ref="C9:E9"/>
    <mergeCell ref="B18:F18"/>
    <mergeCell ref="A52:H53"/>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K54"/>
  <sheetViews>
    <sheetView topLeftCell="A37" workbookViewId="0">
      <selection activeCell="G49" sqref="G49"/>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32.25" customHeight="1">
      <c r="A7" s="90">
        <v>102</v>
      </c>
      <c r="B7" s="244" t="s">
        <v>58</v>
      </c>
      <c r="C7" s="244"/>
      <c r="D7" s="244"/>
      <c r="E7" s="244"/>
      <c r="F7" s="244"/>
      <c r="G7" s="244"/>
      <c r="H7" s="245"/>
    </row>
    <row r="8" spans="1:11" ht="15.75" customHeight="1">
      <c r="A8" s="91"/>
      <c r="B8" s="246"/>
      <c r="C8" s="247"/>
      <c r="D8" s="247"/>
      <c r="E8" s="247"/>
      <c r="F8" s="247"/>
      <c r="G8" s="92" t="s">
        <v>129</v>
      </c>
      <c r="H8" s="93" t="s">
        <v>132</v>
      </c>
    </row>
    <row r="9" spans="1:11">
      <c r="A9" s="48"/>
      <c r="B9" s="49"/>
      <c r="C9" s="211"/>
      <c r="D9" s="211"/>
      <c r="E9" s="211"/>
      <c r="F9" s="50"/>
      <c r="G9" s="77"/>
      <c r="H9" s="52"/>
    </row>
    <row r="10" spans="1:11" ht="15.75">
      <c r="A10" s="53" t="s">
        <v>115</v>
      </c>
      <c r="B10" s="49"/>
      <c r="C10" s="77" t="s">
        <v>133</v>
      </c>
      <c r="D10" s="77"/>
      <c r="E10" s="77"/>
      <c r="F10" s="50"/>
      <c r="G10" s="77"/>
      <c r="H10" s="52"/>
      <c r="K10" s="85"/>
    </row>
    <row r="11" spans="1:11" ht="15.75">
      <c r="A11" s="48"/>
      <c r="B11" s="95" t="s">
        <v>116</v>
      </c>
      <c r="C11" s="95"/>
      <c r="D11" s="95"/>
      <c r="E11" s="96" t="s">
        <v>117</v>
      </c>
      <c r="F11" s="96" t="s">
        <v>118</v>
      </c>
      <c r="G11" s="96" t="s">
        <v>9</v>
      </c>
      <c r="H11" s="52"/>
    </row>
    <row r="12" spans="1:11">
      <c r="A12" s="94"/>
      <c r="B12" s="97" t="s">
        <v>134</v>
      </c>
      <c r="C12" s="98"/>
      <c r="D12" s="99"/>
      <c r="E12" s="99">
        <f>(2.4+1.98+4.68)</f>
        <v>9.0599999999999987</v>
      </c>
      <c r="F12" s="100">
        <v>29.16</v>
      </c>
      <c r="G12" s="100">
        <f>TRUNC(F12*E12,2)</f>
        <v>264.18</v>
      </c>
      <c r="H12" s="52"/>
    </row>
    <row r="13" spans="1:11" ht="15.75">
      <c r="A13" s="48"/>
      <c r="B13" s="109" t="s">
        <v>9</v>
      </c>
      <c r="C13" s="110"/>
      <c r="D13" s="110"/>
      <c r="E13" s="110"/>
      <c r="F13" s="110"/>
      <c r="G13" s="111">
        <f>SUM(G12:G12)</f>
        <v>264.18</v>
      </c>
      <c r="H13" s="52"/>
    </row>
    <row r="14" spans="1:11">
      <c r="A14" s="48"/>
      <c r="B14" s="45"/>
      <c r="C14" s="45"/>
      <c r="D14" s="45"/>
      <c r="E14" s="45"/>
      <c r="F14" s="45"/>
      <c r="G14" s="45"/>
      <c r="H14" s="52"/>
    </row>
    <row r="15" spans="1:11" ht="15.75">
      <c r="A15" s="54"/>
      <c r="B15" s="101" t="s">
        <v>119</v>
      </c>
      <c r="C15" s="102">
        <v>4300</v>
      </c>
      <c r="D15" s="45"/>
      <c r="E15" s="45" t="s">
        <v>196</v>
      </c>
      <c r="F15" s="45"/>
      <c r="G15" s="45"/>
      <c r="H15" s="56"/>
    </row>
    <row r="16" spans="1:11" ht="15.75">
      <c r="A16" s="57"/>
      <c r="B16" s="101" t="s">
        <v>120</v>
      </c>
      <c r="C16" s="102">
        <f>G13</f>
        <v>264.18</v>
      </c>
      <c r="D16" s="45"/>
      <c r="E16" s="45"/>
      <c r="F16" s="45"/>
      <c r="G16" s="45"/>
      <c r="H16" s="56"/>
    </row>
    <row r="17" spans="1:8" ht="15.75">
      <c r="A17" s="57"/>
      <c r="B17" s="101" t="s">
        <v>121</v>
      </c>
      <c r="C17" s="102">
        <f>C15-C16</f>
        <v>4035.82</v>
      </c>
      <c r="D17" s="45"/>
      <c r="E17" s="45"/>
      <c r="F17" s="45"/>
      <c r="G17" s="45"/>
      <c r="H17" s="56"/>
    </row>
    <row r="18" spans="1:8" ht="15.75">
      <c r="A18" s="79"/>
      <c r="B18" s="101" t="s">
        <v>122</v>
      </c>
      <c r="C18" s="102"/>
      <c r="D18" s="45"/>
      <c r="E18" s="45"/>
      <c r="F18" s="45"/>
      <c r="G18" s="45"/>
      <c r="H18" s="56"/>
    </row>
    <row r="19" spans="1:8" ht="15.75">
      <c r="A19" s="79"/>
      <c r="B19" s="101" t="s">
        <v>123</v>
      </c>
      <c r="C19" s="102">
        <f>G13</f>
        <v>264.18</v>
      </c>
      <c r="D19" s="45"/>
      <c r="E19" s="45"/>
      <c r="F19" s="45"/>
      <c r="G19" s="45"/>
      <c r="H19" s="56"/>
    </row>
    <row r="20" spans="1:8">
      <c r="A20" s="79"/>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235"/>
      <c r="E39" s="235"/>
      <c r="F39" s="235"/>
      <c r="G39" s="78"/>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157</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9">
    <mergeCell ref="D39:F39"/>
    <mergeCell ref="A52:H52"/>
    <mergeCell ref="C9:E9"/>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K54"/>
  <sheetViews>
    <sheetView topLeftCell="A40" workbookViewId="0">
      <selection activeCell="F48" sqref="F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32.25" customHeight="1">
      <c r="A7" s="90">
        <v>105</v>
      </c>
      <c r="B7" s="244" t="s">
        <v>61</v>
      </c>
      <c r="C7" s="244"/>
      <c r="D7" s="244"/>
      <c r="E7" s="244"/>
      <c r="F7" s="244"/>
      <c r="G7" s="244"/>
      <c r="H7" s="245"/>
    </row>
    <row r="8" spans="1:11" ht="15.75" customHeight="1">
      <c r="A8" s="91"/>
      <c r="B8" s="246"/>
      <c r="C8" s="247"/>
      <c r="D8" s="247"/>
      <c r="E8" s="247"/>
      <c r="F8" s="247"/>
      <c r="G8" s="92" t="s">
        <v>129</v>
      </c>
      <c r="H8" s="93" t="s">
        <v>158</v>
      </c>
    </row>
    <row r="9" spans="1:11">
      <c r="A9" s="48"/>
      <c r="B9" s="49"/>
      <c r="C9" s="211"/>
      <c r="D9" s="211"/>
      <c r="E9" s="211"/>
      <c r="F9" s="50"/>
      <c r="G9" s="77"/>
      <c r="H9" s="52"/>
    </row>
    <row r="10" spans="1:11" ht="15.75">
      <c r="A10" s="53" t="s">
        <v>115</v>
      </c>
      <c r="B10" s="49"/>
      <c r="C10" s="248" t="s">
        <v>165</v>
      </c>
      <c r="D10" s="248"/>
      <c r="E10" s="77"/>
      <c r="F10" s="50"/>
      <c r="G10" s="77"/>
      <c r="H10" s="52"/>
      <c r="K10" s="85"/>
    </row>
    <row r="11" spans="1:11" ht="15.75">
      <c r="A11" s="48"/>
      <c r="B11" s="95" t="s">
        <v>116</v>
      </c>
      <c r="C11" s="95"/>
      <c r="D11" s="95" t="s">
        <v>136</v>
      </c>
      <c r="E11" s="96" t="s">
        <v>117</v>
      </c>
      <c r="F11" s="96" t="s">
        <v>118</v>
      </c>
      <c r="G11" s="96" t="s">
        <v>9</v>
      </c>
      <c r="H11" s="52"/>
    </row>
    <row r="12" spans="1:11">
      <c r="A12" s="94"/>
      <c r="B12" s="97" t="s">
        <v>135</v>
      </c>
      <c r="C12" s="98"/>
      <c r="D12" s="97">
        <v>0.01</v>
      </c>
      <c r="E12" s="99">
        <v>9.06</v>
      </c>
      <c r="F12" s="100">
        <v>29.16</v>
      </c>
      <c r="G12" s="100">
        <f>D12*E12*F12</f>
        <v>2.641896</v>
      </c>
      <c r="H12" s="52"/>
    </row>
    <row r="13" spans="1:11" ht="15.75">
      <c r="A13" s="48"/>
      <c r="B13" s="109" t="s">
        <v>9</v>
      </c>
      <c r="C13" s="110"/>
      <c r="D13" s="110"/>
      <c r="E13" s="110"/>
      <c r="F13" s="110"/>
      <c r="G13" s="111">
        <f>G12</f>
        <v>2.641896</v>
      </c>
      <c r="H13" s="52"/>
    </row>
    <row r="14" spans="1:11">
      <c r="A14" s="48"/>
      <c r="B14" s="45"/>
      <c r="C14" s="45"/>
      <c r="D14" s="45"/>
      <c r="E14" s="45"/>
      <c r="F14" s="45"/>
      <c r="G14" s="45"/>
      <c r="H14" s="52"/>
    </row>
    <row r="15" spans="1:11" ht="15.75">
      <c r="A15" s="54"/>
      <c r="B15" s="101" t="s">
        <v>119</v>
      </c>
      <c r="C15" s="102">
        <v>220</v>
      </c>
      <c r="D15" s="45"/>
      <c r="E15" s="45" t="s">
        <v>149</v>
      </c>
      <c r="F15" s="45"/>
      <c r="G15" s="45"/>
      <c r="H15" s="56"/>
    </row>
    <row r="16" spans="1:11" ht="15.75">
      <c r="A16" s="57"/>
      <c r="B16" s="101" t="s">
        <v>120</v>
      </c>
      <c r="C16" s="102">
        <f>G13</f>
        <v>2.641896</v>
      </c>
      <c r="D16" s="45"/>
      <c r="E16" s="45" t="s">
        <v>150</v>
      </c>
      <c r="F16" s="45"/>
      <c r="G16" s="45"/>
      <c r="H16" s="56"/>
    </row>
    <row r="17" spans="1:8" ht="15.75">
      <c r="A17" s="57"/>
      <c r="B17" s="101" t="s">
        <v>121</v>
      </c>
      <c r="C17" s="102">
        <f>C15-C16</f>
        <v>217.358104</v>
      </c>
      <c r="D17" s="45"/>
      <c r="E17" s="45"/>
      <c r="F17" s="45"/>
      <c r="G17" s="45"/>
      <c r="H17" s="56"/>
    </row>
    <row r="18" spans="1:8" ht="15.75">
      <c r="A18" s="79"/>
      <c r="B18" s="101" t="s">
        <v>122</v>
      </c>
      <c r="C18" s="102"/>
      <c r="D18" s="45"/>
      <c r="E18" s="45"/>
      <c r="F18" s="45"/>
      <c r="G18" s="45"/>
      <c r="H18" s="56"/>
    </row>
    <row r="19" spans="1:8" ht="15.75">
      <c r="A19" s="79"/>
      <c r="B19" s="101" t="s">
        <v>123</v>
      </c>
      <c r="C19" s="102">
        <f>G12</f>
        <v>2.641896</v>
      </c>
      <c r="D19" s="45"/>
      <c r="E19" s="45"/>
      <c r="F19" s="45"/>
      <c r="G19" s="45"/>
      <c r="H19" s="56"/>
    </row>
    <row r="20" spans="1:8">
      <c r="A20" s="79"/>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137</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0">
    <mergeCell ref="C9:E9"/>
    <mergeCell ref="D36:F36"/>
    <mergeCell ref="C10:D10"/>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K54"/>
  <sheetViews>
    <sheetView topLeftCell="A43" workbookViewId="0">
      <selection activeCell="F48" sqref="F48"/>
    </sheetView>
  </sheetViews>
  <sheetFormatPr defaultRowHeight="15"/>
  <cols>
    <col min="1" max="1" width="12.28515625" customWidth="1"/>
    <col min="2" max="2" width="29.140625" customWidth="1"/>
    <col min="3" max="3" width="8.28515625" bestFit="1" customWidth="1"/>
    <col min="4" max="4" width="12.140625" bestFit="1" customWidth="1"/>
    <col min="5" max="5" width="11.7109375" bestFit="1" customWidth="1"/>
    <col min="6" max="6" width="10.28515625" customWidth="1"/>
    <col min="7" max="7" width="10.42578125" customWidth="1"/>
    <col min="8" max="8" width="8.28515625"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32.25" customHeight="1">
      <c r="A7" s="90">
        <v>106</v>
      </c>
      <c r="B7" s="244" t="s">
        <v>142</v>
      </c>
      <c r="C7" s="244"/>
      <c r="D7" s="244"/>
      <c r="E7" s="244"/>
      <c r="F7" s="244"/>
      <c r="G7" s="244"/>
      <c r="H7" s="245"/>
    </row>
    <row r="8" spans="1:11" ht="15.75" customHeight="1">
      <c r="A8" s="91"/>
      <c r="B8" s="246"/>
      <c r="C8" s="247"/>
      <c r="D8" s="247"/>
      <c r="E8" s="247"/>
      <c r="F8" s="247"/>
      <c r="G8" s="92" t="s">
        <v>129</v>
      </c>
      <c r="H8" s="93" t="s">
        <v>132</v>
      </c>
    </row>
    <row r="9" spans="1:11">
      <c r="A9" s="48"/>
      <c r="B9" s="49"/>
      <c r="C9" s="211"/>
      <c r="D9" s="211"/>
      <c r="E9" s="211"/>
      <c r="F9" s="50"/>
      <c r="G9" s="77"/>
      <c r="H9" s="52"/>
    </row>
    <row r="10" spans="1:11" ht="15.75">
      <c r="A10" s="53" t="s">
        <v>115</v>
      </c>
      <c r="B10" s="49"/>
      <c r="C10" s="248" t="s">
        <v>166</v>
      </c>
      <c r="D10" s="248"/>
      <c r="E10" s="77"/>
      <c r="F10" s="50"/>
      <c r="G10" s="77"/>
      <c r="H10" s="52"/>
      <c r="K10" s="85"/>
    </row>
    <row r="11" spans="1:11" ht="31.5">
      <c r="A11" s="48"/>
      <c r="B11" s="95" t="s">
        <v>116</v>
      </c>
      <c r="C11" s="95"/>
      <c r="D11" s="95" t="s">
        <v>136</v>
      </c>
      <c r="E11" s="96" t="s">
        <v>117</v>
      </c>
      <c r="F11" s="96" t="s">
        <v>198</v>
      </c>
      <c r="G11" s="96" t="s">
        <v>9</v>
      </c>
      <c r="H11" s="52"/>
    </row>
    <row r="12" spans="1:11">
      <c r="A12" s="94"/>
      <c r="B12" s="97" t="s">
        <v>138</v>
      </c>
      <c r="C12" s="98"/>
      <c r="D12" s="97"/>
      <c r="E12" s="99">
        <v>2.5</v>
      </c>
      <c r="F12" s="100">
        <v>37.049999999999997</v>
      </c>
      <c r="G12" s="100">
        <f>F12*E12</f>
        <v>92.625</v>
      </c>
      <c r="H12" s="52"/>
    </row>
    <row r="13" spans="1:11" ht="15.75">
      <c r="A13" s="48"/>
      <c r="B13" s="109" t="s">
        <v>9</v>
      </c>
      <c r="C13" s="110"/>
      <c r="D13" s="110"/>
      <c r="E13" s="110"/>
      <c r="F13" s="110"/>
      <c r="G13" s="111">
        <f>G12</f>
        <v>92.625</v>
      </c>
      <c r="H13" s="52"/>
    </row>
    <row r="14" spans="1:11">
      <c r="A14" s="48"/>
      <c r="B14" s="45"/>
      <c r="C14" s="45"/>
      <c r="D14" s="45"/>
      <c r="E14" s="45"/>
      <c r="F14" s="45"/>
      <c r="G14" s="45"/>
      <c r="H14" s="52"/>
    </row>
    <row r="15" spans="1:11" ht="15.75">
      <c r="A15" s="54"/>
      <c r="B15" s="101" t="s">
        <v>119</v>
      </c>
      <c r="C15" s="102">
        <v>287.10000000000002</v>
      </c>
      <c r="D15" s="45"/>
      <c r="E15" s="45"/>
      <c r="F15" s="45"/>
      <c r="G15" s="45"/>
      <c r="H15" s="56"/>
    </row>
    <row r="16" spans="1:11" ht="15.75">
      <c r="A16" s="57"/>
      <c r="B16" s="101" t="s">
        <v>120</v>
      </c>
      <c r="C16" s="102">
        <f>G13</f>
        <v>92.625</v>
      </c>
      <c r="D16" s="45"/>
      <c r="E16" s="45"/>
      <c r="F16" s="45"/>
      <c r="G16" s="45"/>
      <c r="H16" s="56"/>
    </row>
    <row r="17" spans="1:8" ht="15.75">
      <c r="A17" s="57"/>
      <c r="B17" s="101" t="s">
        <v>121</v>
      </c>
      <c r="C17" s="102">
        <f>C15-C16</f>
        <v>194.47500000000002</v>
      </c>
      <c r="D17" s="45"/>
      <c r="E17" s="45"/>
      <c r="F17" s="45"/>
      <c r="G17" s="45"/>
      <c r="H17" s="56"/>
    </row>
    <row r="18" spans="1:8" ht="15.75">
      <c r="A18" s="79"/>
      <c r="B18" s="101" t="s">
        <v>122</v>
      </c>
      <c r="C18" s="102"/>
      <c r="D18" s="45"/>
      <c r="E18" s="45"/>
      <c r="F18" s="45"/>
      <c r="G18" s="45"/>
      <c r="H18" s="56"/>
    </row>
    <row r="19" spans="1:8" ht="15.75">
      <c r="A19" s="79"/>
      <c r="B19" s="101" t="s">
        <v>123</v>
      </c>
      <c r="C19" s="102">
        <f>G12</f>
        <v>92.625</v>
      </c>
      <c r="D19" s="45"/>
      <c r="E19" s="45"/>
      <c r="F19" s="45"/>
      <c r="G19" s="45"/>
      <c r="H19" s="56"/>
    </row>
    <row r="20" spans="1:8">
      <c r="A20" s="79"/>
      <c r="H20" s="56"/>
    </row>
    <row r="21" spans="1:8" ht="16.5">
      <c r="A21" s="79"/>
      <c r="B21" s="249" t="s">
        <v>197</v>
      </c>
      <c r="C21" s="249"/>
      <c r="D21" s="249"/>
      <c r="E21" s="249"/>
      <c r="F21" t="s">
        <v>159</v>
      </c>
      <c r="H21" s="56"/>
    </row>
    <row r="22" spans="1:8" ht="16.5">
      <c r="A22" s="79"/>
      <c r="B22" s="249"/>
      <c r="C22" s="24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141</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2">
    <mergeCell ref="B8:F8"/>
    <mergeCell ref="A2:H2"/>
    <mergeCell ref="A3:H3"/>
    <mergeCell ref="A4:H4"/>
    <mergeCell ref="B6:H6"/>
    <mergeCell ref="B7:H7"/>
    <mergeCell ref="C9:E9"/>
    <mergeCell ref="C10:D10"/>
    <mergeCell ref="D36:F36"/>
    <mergeCell ref="A52:H52"/>
    <mergeCell ref="B22:C22"/>
    <mergeCell ref="B21:E21"/>
  </mergeCells>
  <pageMargins left="0.51181102362204722" right="0.51181102362204722" top="0.78740157480314965" bottom="0.78740157480314965"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K54"/>
  <sheetViews>
    <sheetView topLeftCell="A43" workbookViewId="0">
      <selection activeCell="F48" sqref="F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32.25" customHeight="1">
      <c r="A7" s="90">
        <v>107</v>
      </c>
      <c r="B7" s="242" t="s">
        <v>139</v>
      </c>
      <c r="C7" s="242"/>
      <c r="D7" s="242"/>
      <c r="E7" s="242"/>
      <c r="F7" s="242"/>
      <c r="G7" s="242"/>
      <c r="H7" s="243"/>
    </row>
    <row r="8" spans="1:11" ht="15.75" customHeight="1">
      <c r="A8" s="91"/>
      <c r="B8" s="246"/>
      <c r="C8" s="247"/>
      <c r="D8" s="247"/>
      <c r="E8" s="247"/>
      <c r="F8" s="247"/>
      <c r="G8" s="92" t="s">
        <v>129</v>
      </c>
      <c r="H8" s="93" t="s">
        <v>132</v>
      </c>
    </row>
    <row r="9" spans="1:11">
      <c r="A9" s="172"/>
      <c r="B9" s="36"/>
      <c r="C9" s="255"/>
      <c r="D9" s="255"/>
      <c r="E9" s="255"/>
      <c r="F9" s="39"/>
      <c r="G9" s="37"/>
      <c r="H9" s="173"/>
    </row>
    <row r="10" spans="1:11" ht="15.75">
      <c r="A10" s="53" t="s">
        <v>115</v>
      </c>
      <c r="B10" s="49"/>
      <c r="C10" s="248" t="s">
        <v>166</v>
      </c>
      <c r="D10" s="248"/>
      <c r="E10" s="158"/>
      <c r="F10" s="50"/>
      <c r="G10" s="158"/>
      <c r="H10" s="52"/>
      <c r="K10" s="85"/>
    </row>
    <row r="11" spans="1:11" ht="15.75">
      <c r="A11" s="48"/>
      <c r="B11" s="174" t="s">
        <v>116</v>
      </c>
      <c r="C11" s="174"/>
      <c r="D11" s="174" t="s">
        <v>136</v>
      </c>
      <c r="E11" s="175" t="s">
        <v>117</v>
      </c>
      <c r="F11" s="175" t="s">
        <v>118</v>
      </c>
      <c r="G11" s="175" t="s">
        <v>9</v>
      </c>
      <c r="H11" s="52"/>
    </row>
    <row r="12" spans="1:11">
      <c r="A12" s="94"/>
      <c r="B12" s="176" t="s">
        <v>140</v>
      </c>
      <c r="C12" s="177"/>
      <c r="D12" s="176"/>
      <c r="E12" s="178"/>
      <c r="F12" s="179"/>
      <c r="G12" s="179">
        <f>F12*E12</f>
        <v>0</v>
      </c>
      <c r="H12" s="52"/>
    </row>
    <row r="13" spans="1:11" ht="15.75">
      <c r="A13" s="48"/>
      <c r="B13" s="180" t="s">
        <v>9</v>
      </c>
      <c r="C13" s="181"/>
      <c r="D13" s="181"/>
      <c r="E13" s="181"/>
      <c r="F13" s="253">
        <f>((0.63+1.63+3.75+3.65+1.95+0.76+1+3.05+0.97+1.92+0.85+7.74)*46.51+(1.22+1.73+11.46+1.58+1.92)*50.76)*1.05</f>
        <v>2317.0776300000002</v>
      </c>
      <c r="G13" s="254"/>
      <c r="H13" s="52"/>
    </row>
    <row r="14" spans="1:11" ht="7.5" customHeight="1">
      <c r="A14" s="48"/>
      <c r="B14" s="45"/>
      <c r="C14" s="45"/>
      <c r="D14" s="45"/>
      <c r="E14" s="45"/>
      <c r="F14" s="45"/>
      <c r="G14" s="45"/>
      <c r="H14" s="52"/>
    </row>
    <row r="15" spans="1:11" ht="15.75">
      <c r="A15" s="54"/>
      <c r="B15" s="182" t="s">
        <v>119</v>
      </c>
      <c r="C15" s="183">
        <v>7000</v>
      </c>
      <c r="D15" s="45"/>
      <c r="E15" s="45"/>
      <c r="F15" s="45"/>
      <c r="G15" s="45"/>
      <c r="H15" s="56"/>
    </row>
    <row r="16" spans="1:11" ht="15.75">
      <c r="A16" s="57"/>
      <c r="B16" s="182" t="s">
        <v>120</v>
      </c>
      <c r="C16" s="183">
        <f>F13</f>
        <v>2317.0776300000002</v>
      </c>
      <c r="D16" s="45"/>
      <c r="E16" s="45"/>
      <c r="F16" s="45"/>
      <c r="G16" s="45"/>
      <c r="H16" s="56"/>
    </row>
    <row r="17" spans="1:8" ht="15.75">
      <c r="A17" s="57"/>
      <c r="B17" s="182" t="s">
        <v>121</v>
      </c>
      <c r="C17" s="183">
        <f>C15-C16</f>
        <v>4682.9223700000002</v>
      </c>
      <c r="D17" s="45"/>
      <c r="E17" s="45"/>
      <c r="F17" s="45"/>
      <c r="G17" s="45"/>
      <c r="H17" s="56"/>
    </row>
    <row r="18" spans="1:8" ht="15.75">
      <c r="A18" s="160"/>
      <c r="B18" s="182" t="s">
        <v>122</v>
      </c>
      <c r="C18" s="183"/>
      <c r="D18" s="45"/>
      <c r="E18" s="45"/>
      <c r="F18" s="45"/>
      <c r="G18" s="45"/>
      <c r="H18" s="56"/>
    </row>
    <row r="19" spans="1:8" ht="15.75">
      <c r="A19" s="160"/>
      <c r="B19" s="182" t="s">
        <v>123</v>
      </c>
      <c r="C19" s="183">
        <f>F13</f>
        <v>2317.0776300000002</v>
      </c>
      <c r="D19" s="45"/>
      <c r="E19" s="45"/>
      <c r="F19" s="45"/>
      <c r="G19" s="45"/>
      <c r="H19" s="56"/>
    </row>
    <row r="20" spans="1:8">
      <c r="A20" s="160"/>
      <c r="B20" s="184"/>
      <c r="C20" s="184"/>
      <c r="D20" s="184"/>
      <c r="E20" s="184"/>
      <c r="F20" s="184"/>
      <c r="G20" s="184"/>
      <c r="H20" s="56"/>
    </row>
    <row r="21" spans="1:8">
      <c r="A21" s="160"/>
      <c r="B21" s="184"/>
      <c r="C21" s="184"/>
      <c r="D21" s="184"/>
      <c r="E21" s="184"/>
      <c r="F21" s="184"/>
      <c r="G21" s="184"/>
      <c r="H21" s="56"/>
    </row>
    <row r="22" spans="1:8">
      <c r="A22" s="160"/>
      <c r="B22" s="184"/>
      <c r="C22" s="184"/>
      <c r="D22" s="184"/>
      <c r="E22" s="184"/>
      <c r="F22" s="184"/>
      <c r="G22" s="184"/>
      <c r="H22" s="56"/>
    </row>
    <row r="23" spans="1:8">
      <c r="A23" s="160"/>
      <c r="B23" s="184"/>
      <c r="C23" s="184"/>
      <c r="D23" s="184"/>
      <c r="E23" s="184"/>
      <c r="F23" s="184"/>
      <c r="G23" s="184"/>
      <c r="H23" s="56"/>
    </row>
    <row r="24" spans="1:8">
      <c r="A24" s="160"/>
      <c r="B24" s="184"/>
      <c r="C24" s="184"/>
      <c r="D24" s="184"/>
      <c r="E24" s="184"/>
      <c r="F24" s="184"/>
      <c r="G24" s="184"/>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F30" s="184"/>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159"/>
      <c r="H36" s="56"/>
    </row>
    <row r="37" spans="1:8" ht="15.75">
      <c r="A37" s="48"/>
      <c r="B37" s="59"/>
      <c r="C37" s="45"/>
      <c r="D37" s="45"/>
      <c r="E37" s="45"/>
      <c r="F37" s="45"/>
      <c r="G37" s="45"/>
      <c r="H37" s="56"/>
    </row>
    <row r="38" spans="1:8" ht="15.75">
      <c r="A38" s="48"/>
      <c r="B38" s="159"/>
      <c r="C38" s="159"/>
      <c r="D38" s="159"/>
      <c r="E38" s="45"/>
      <c r="F38" s="45"/>
      <c r="G38" s="35"/>
      <c r="H38" s="61"/>
    </row>
    <row r="39" spans="1:8" ht="15.75">
      <c r="A39" s="48"/>
      <c r="B39" s="159"/>
      <c r="C39" s="159"/>
      <c r="D39" s="159"/>
      <c r="E39" s="45"/>
      <c r="F39" s="45"/>
      <c r="G39" s="35"/>
      <c r="H39" s="61"/>
    </row>
    <row r="40" spans="1:8" ht="15.75">
      <c r="A40" s="48"/>
      <c r="B40" s="159"/>
      <c r="C40" s="159"/>
      <c r="D40" s="159"/>
      <c r="E40" s="45"/>
      <c r="F40" s="45"/>
      <c r="G40" s="35"/>
      <c r="H40" s="61"/>
    </row>
    <row r="41" spans="1:8" ht="15.75">
      <c r="A41" s="48"/>
      <c r="B41" s="159"/>
      <c r="C41" s="159"/>
      <c r="D41" s="159"/>
      <c r="E41" s="45"/>
      <c r="F41" s="45"/>
      <c r="G41" s="35"/>
      <c r="H41" s="61"/>
    </row>
    <row r="42" spans="1:8" ht="15.75">
      <c r="A42" s="48"/>
      <c r="B42" s="159"/>
      <c r="C42" s="159"/>
      <c r="D42" s="159"/>
      <c r="E42" s="45"/>
      <c r="F42" s="45"/>
      <c r="G42" s="35"/>
      <c r="H42" s="61"/>
    </row>
    <row r="43" spans="1:8" ht="15.75">
      <c r="A43" s="48"/>
      <c r="B43" s="184"/>
      <c r="C43" s="184"/>
      <c r="D43" s="159"/>
      <c r="E43" s="45"/>
      <c r="F43" s="45"/>
      <c r="G43" s="35"/>
      <c r="H43" s="61"/>
    </row>
    <row r="44" spans="1:8" ht="15.75" customHeight="1">
      <c r="A44" s="94"/>
      <c r="B44" s="184"/>
      <c r="C44" s="184"/>
      <c r="D44" s="184"/>
      <c r="E44" s="184"/>
      <c r="F44" s="184"/>
      <c r="G44" s="184"/>
      <c r="H44" s="185"/>
    </row>
    <row r="45" spans="1:8" ht="15.75">
      <c r="A45" s="94"/>
      <c r="B45" s="159"/>
      <c r="C45" s="159"/>
      <c r="D45" s="159"/>
      <c r="E45" s="45"/>
      <c r="F45" s="45"/>
    </row>
    <row r="46" spans="1:8" ht="15.75">
      <c r="A46" s="48"/>
      <c r="B46" s="159"/>
      <c r="C46" s="159"/>
      <c r="D46" s="159"/>
      <c r="E46" s="45"/>
      <c r="F46" s="45"/>
      <c r="G46" s="35"/>
      <c r="H46" s="61"/>
    </row>
    <row r="47" spans="1:8" ht="15.75">
      <c r="A47" s="48"/>
      <c r="B47" s="159"/>
      <c r="C47" s="159"/>
      <c r="D47" s="159"/>
      <c r="E47" s="45"/>
      <c r="F47" s="45"/>
      <c r="G47" s="35"/>
      <c r="H47" s="61"/>
    </row>
    <row r="48" spans="1:8" ht="15.75">
      <c r="A48" s="48"/>
      <c r="B48" s="159"/>
      <c r="C48" s="159"/>
      <c r="D48" s="159"/>
      <c r="E48" s="45"/>
      <c r="F48" s="45"/>
      <c r="G48" s="35"/>
      <c r="H48" s="61"/>
    </row>
    <row r="49" spans="1:8" ht="15.75">
      <c r="A49" s="48"/>
      <c r="B49" s="159"/>
      <c r="C49" s="159"/>
      <c r="D49" s="159"/>
      <c r="E49" s="45"/>
      <c r="F49" s="45"/>
      <c r="G49" s="35"/>
      <c r="H49" s="61"/>
    </row>
    <row r="50" spans="1:8" ht="15.75">
      <c r="A50" s="48"/>
      <c r="B50" s="49"/>
      <c r="C50" s="158"/>
      <c r="D50" s="158"/>
      <c r="E50" s="158"/>
      <c r="F50" s="50"/>
      <c r="G50" s="62"/>
      <c r="H50" s="52"/>
    </row>
    <row r="51" spans="1:8" ht="15.75">
      <c r="A51" s="186" t="s">
        <v>124</v>
      </c>
      <c r="B51" s="36"/>
      <c r="C51" s="37"/>
      <c r="D51" s="38"/>
      <c r="E51" s="39"/>
      <c r="F51" s="37"/>
      <c r="G51" s="37"/>
      <c r="H51" s="173"/>
    </row>
    <row r="52" spans="1:8" ht="15" customHeight="1">
      <c r="A52" s="236" t="s">
        <v>141</v>
      </c>
      <c r="B52" s="237"/>
      <c r="C52" s="237"/>
      <c r="D52" s="237"/>
      <c r="E52" s="237"/>
      <c r="F52" s="237"/>
      <c r="G52" s="237"/>
      <c r="H52" s="238"/>
    </row>
    <row r="53" spans="1:8" ht="16.5">
      <c r="A53" s="250" t="s">
        <v>199</v>
      </c>
      <c r="B53" s="251"/>
      <c r="C53" s="251"/>
      <c r="D53" s="251"/>
      <c r="E53" s="251"/>
      <c r="F53" s="251"/>
      <c r="G53" s="251"/>
      <c r="H53" s="252"/>
    </row>
    <row r="54" spans="1:8">
      <c r="A54" s="34"/>
      <c r="B54" s="49"/>
      <c r="C54" s="158"/>
      <c r="D54" s="171"/>
      <c r="E54" s="50"/>
      <c r="F54" s="158"/>
      <c r="G54" s="158"/>
      <c r="H54" s="158"/>
    </row>
  </sheetData>
  <mergeCells count="12">
    <mergeCell ref="A53:H53"/>
    <mergeCell ref="F13:G13"/>
    <mergeCell ref="C9:E9"/>
    <mergeCell ref="C10:D10"/>
    <mergeCell ref="D36:F36"/>
    <mergeCell ref="A52:H52"/>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4"/>
  <sheetViews>
    <sheetView topLeftCell="A40" workbookViewId="0">
      <selection activeCell="G47" sqref="G4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0" ht="20.25">
      <c r="A1" s="86"/>
      <c r="B1" s="87"/>
      <c r="C1" s="87"/>
      <c r="D1" s="87"/>
      <c r="E1" s="87"/>
      <c r="F1" s="87"/>
      <c r="G1" s="87"/>
      <c r="H1" s="88"/>
    </row>
    <row r="2" spans="1:10" ht="15.75">
      <c r="A2" s="219" t="s">
        <v>125</v>
      </c>
      <c r="B2" s="220"/>
      <c r="C2" s="220"/>
      <c r="D2" s="220"/>
      <c r="E2" s="220"/>
      <c r="F2" s="220"/>
      <c r="G2" s="220"/>
      <c r="H2" s="221"/>
    </row>
    <row r="3" spans="1:10">
      <c r="A3" s="222" t="s">
        <v>126</v>
      </c>
      <c r="B3" s="223"/>
      <c r="C3" s="223"/>
      <c r="D3" s="223"/>
      <c r="E3" s="223"/>
      <c r="F3" s="223"/>
      <c r="G3" s="223"/>
      <c r="H3" s="224"/>
    </row>
    <row r="4" spans="1:10">
      <c r="A4" s="239" t="s">
        <v>195</v>
      </c>
      <c r="B4" s="240"/>
      <c r="C4" s="240"/>
      <c r="D4" s="240"/>
      <c r="E4" s="240"/>
      <c r="F4" s="240"/>
      <c r="G4" s="240"/>
      <c r="H4" s="241"/>
    </row>
    <row r="5" spans="1:10">
      <c r="A5" s="44"/>
      <c r="B5" s="45"/>
      <c r="C5" s="46"/>
      <c r="D5" s="46"/>
      <c r="E5" s="33"/>
      <c r="F5" s="46"/>
      <c r="G5" s="46"/>
      <c r="H5" s="47"/>
    </row>
    <row r="6" spans="1:10">
      <c r="A6" s="89">
        <v>1</v>
      </c>
      <c r="B6" s="242" t="s">
        <v>127</v>
      </c>
      <c r="C6" s="242"/>
      <c r="D6" s="242"/>
      <c r="E6" s="242"/>
      <c r="F6" s="242"/>
      <c r="G6" s="242"/>
      <c r="H6" s="243"/>
    </row>
    <row r="7" spans="1:10" ht="33" customHeight="1">
      <c r="A7" s="90">
        <v>108</v>
      </c>
      <c r="B7" s="256" t="s">
        <v>64</v>
      </c>
      <c r="C7" s="256"/>
      <c r="D7" s="256"/>
      <c r="E7" s="256"/>
      <c r="F7" s="256"/>
      <c r="G7" s="256"/>
      <c r="H7" s="257"/>
    </row>
    <row r="8" spans="1:10" ht="15.75" customHeight="1">
      <c r="A8" s="91"/>
      <c r="B8" s="246"/>
      <c r="C8" s="247"/>
      <c r="D8" s="247"/>
      <c r="E8" s="247"/>
      <c r="F8" s="247"/>
      <c r="G8" s="92" t="s">
        <v>129</v>
      </c>
      <c r="H8" s="112" t="s">
        <v>143</v>
      </c>
    </row>
    <row r="9" spans="1:10">
      <c r="A9" s="48"/>
      <c r="B9" s="49"/>
      <c r="C9" s="211"/>
      <c r="D9" s="211"/>
      <c r="E9" s="211"/>
      <c r="F9" s="50"/>
      <c r="G9" s="77"/>
      <c r="H9" s="52"/>
    </row>
    <row r="10" spans="1:10" ht="15.75">
      <c r="A10" s="53" t="s">
        <v>115</v>
      </c>
      <c r="B10" s="49"/>
      <c r="C10" s="248" t="s">
        <v>167</v>
      </c>
      <c r="D10" s="248"/>
      <c r="E10" s="248"/>
      <c r="F10" s="50"/>
      <c r="G10" s="77"/>
      <c r="H10" s="52"/>
      <c r="J10" s="85"/>
    </row>
    <row r="11" spans="1:10" ht="15.75">
      <c r="A11" s="48"/>
      <c r="B11" s="95" t="s">
        <v>116</v>
      </c>
      <c r="C11" s="95"/>
      <c r="D11" s="95" t="s">
        <v>136</v>
      </c>
      <c r="E11" s="96" t="s">
        <v>117</v>
      </c>
      <c r="F11" s="96" t="s">
        <v>118</v>
      </c>
      <c r="G11" s="96" t="s">
        <v>9</v>
      </c>
      <c r="H11" s="52"/>
    </row>
    <row r="12" spans="1:10">
      <c r="A12" s="94"/>
      <c r="B12" s="97" t="s">
        <v>161</v>
      </c>
      <c r="C12" s="98"/>
      <c r="D12" s="97"/>
      <c r="E12" s="99">
        <v>28.14</v>
      </c>
      <c r="F12" s="100">
        <v>6</v>
      </c>
      <c r="G12" s="100">
        <f>F12*E12</f>
        <v>168.84</v>
      </c>
      <c r="H12" s="52"/>
    </row>
    <row r="13" spans="1:10" ht="15.75">
      <c r="A13" s="48"/>
      <c r="B13" s="109" t="s">
        <v>9</v>
      </c>
      <c r="C13" s="110"/>
      <c r="D13" s="110"/>
      <c r="E13" s="110"/>
      <c r="F13" s="110"/>
      <c r="G13" s="111">
        <f>SUM(G12:G12)</f>
        <v>168.84</v>
      </c>
      <c r="H13" s="52"/>
    </row>
    <row r="14" spans="1:10">
      <c r="A14" s="48"/>
      <c r="B14" s="45"/>
      <c r="C14" s="45"/>
      <c r="D14" s="45"/>
      <c r="E14" s="45"/>
      <c r="F14" s="45"/>
      <c r="G14" s="45"/>
      <c r="H14" s="52"/>
    </row>
    <row r="15" spans="1:10" ht="15.75">
      <c r="A15" s="54"/>
      <c r="B15" s="101" t="s">
        <v>119</v>
      </c>
      <c r="C15" s="102">
        <v>1200</v>
      </c>
      <c r="D15" s="45"/>
      <c r="E15" s="45"/>
      <c r="F15" s="45"/>
      <c r="G15" s="45"/>
      <c r="H15" s="56"/>
    </row>
    <row r="16" spans="1:10" ht="15.75">
      <c r="A16" s="57"/>
      <c r="B16" s="101" t="s">
        <v>120</v>
      </c>
      <c r="C16" s="102">
        <f>G13</f>
        <v>168.84</v>
      </c>
      <c r="D16" s="45"/>
      <c r="E16" s="45"/>
      <c r="F16" s="45"/>
      <c r="G16" s="45"/>
      <c r="H16" s="56"/>
    </row>
    <row r="17" spans="1:8" ht="15.75">
      <c r="A17" s="57"/>
      <c r="B17" s="101" t="s">
        <v>121</v>
      </c>
      <c r="C17" s="102">
        <f>C15-C16</f>
        <v>1031.1600000000001</v>
      </c>
      <c r="D17" s="45"/>
      <c r="E17" s="45"/>
      <c r="F17" s="170"/>
      <c r="G17" s="45"/>
      <c r="H17" s="56"/>
    </row>
    <row r="18" spans="1:8" ht="15.75">
      <c r="A18" s="79"/>
      <c r="B18" s="101" t="s">
        <v>122</v>
      </c>
      <c r="C18" s="102"/>
      <c r="D18" s="45"/>
      <c r="E18" s="170"/>
      <c r="F18" s="45"/>
      <c r="G18" s="45"/>
      <c r="H18" s="56"/>
    </row>
    <row r="19" spans="1:8" ht="15.75">
      <c r="A19" s="79"/>
      <c r="B19" s="101" t="s">
        <v>123</v>
      </c>
      <c r="C19" s="102">
        <f>G12</f>
        <v>168.84</v>
      </c>
      <c r="D19" s="45"/>
      <c r="E19" s="45"/>
      <c r="F19" s="45"/>
      <c r="G19" s="45"/>
      <c r="H19" s="56"/>
    </row>
    <row r="20" spans="1:8">
      <c r="A20" s="79"/>
      <c r="H20" s="56"/>
    </row>
    <row r="21" spans="1:8" ht="15.75">
      <c r="A21" s="79"/>
      <c r="B21" s="187" t="s">
        <v>200</v>
      </c>
      <c r="H21" s="56"/>
    </row>
    <row r="22" spans="1:8">
      <c r="A22" s="160"/>
      <c r="B22" s="4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141</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0">
    <mergeCell ref="C9:E9"/>
    <mergeCell ref="D36:F36"/>
    <mergeCell ref="A52:H52"/>
    <mergeCell ref="A2:H2"/>
    <mergeCell ref="A3:H3"/>
    <mergeCell ref="A4:H4"/>
    <mergeCell ref="B6:H6"/>
    <mergeCell ref="B7:H7"/>
    <mergeCell ref="B8:F8"/>
    <mergeCell ref="C10:E10"/>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K54"/>
  <sheetViews>
    <sheetView topLeftCell="A37" workbookViewId="0">
      <selection activeCell="F48" sqref="F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1" ht="20.25">
      <c r="A1" s="86"/>
      <c r="B1" s="87"/>
      <c r="C1" s="87"/>
      <c r="D1" s="87"/>
      <c r="E1" s="87"/>
      <c r="F1" s="87"/>
      <c r="G1" s="87"/>
      <c r="H1" s="88"/>
    </row>
    <row r="2" spans="1:11" ht="15.75">
      <c r="A2" s="219" t="s">
        <v>125</v>
      </c>
      <c r="B2" s="220"/>
      <c r="C2" s="220"/>
      <c r="D2" s="220"/>
      <c r="E2" s="220"/>
      <c r="F2" s="220"/>
      <c r="G2" s="220"/>
      <c r="H2" s="221"/>
    </row>
    <row r="3" spans="1:11">
      <c r="A3" s="222" t="s">
        <v>126</v>
      </c>
      <c r="B3" s="223"/>
      <c r="C3" s="223"/>
      <c r="D3" s="223"/>
      <c r="E3" s="223"/>
      <c r="F3" s="223"/>
      <c r="G3" s="223"/>
      <c r="H3" s="224"/>
    </row>
    <row r="4" spans="1:11">
      <c r="A4" s="239" t="s">
        <v>195</v>
      </c>
      <c r="B4" s="240"/>
      <c r="C4" s="240"/>
      <c r="D4" s="240"/>
      <c r="E4" s="240"/>
      <c r="F4" s="240"/>
      <c r="G4" s="240"/>
      <c r="H4" s="241"/>
    </row>
    <row r="5" spans="1:11">
      <c r="A5" s="44"/>
      <c r="B5" s="45"/>
      <c r="C5" s="46"/>
      <c r="D5" s="46"/>
      <c r="E5" s="33"/>
      <c r="F5" s="46"/>
      <c r="G5" s="46"/>
      <c r="H5" s="47"/>
    </row>
    <row r="6" spans="1:11">
      <c r="A6" s="89">
        <v>1</v>
      </c>
      <c r="B6" s="242" t="s">
        <v>127</v>
      </c>
      <c r="C6" s="242"/>
      <c r="D6" s="242"/>
      <c r="E6" s="242"/>
      <c r="F6" s="242"/>
      <c r="G6" s="242"/>
      <c r="H6" s="243"/>
    </row>
    <row r="7" spans="1:11" ht="49.5" customHeight="1">
      <c r="A7" s="90">
        <v>109</v>
      </c>
      <c r="B7" s="247" t="s">
        <v>65</v>
      </c>
      <c r="C7" s="247"/>
      <c r="D7" s="247"/>
      <c r="E7" s="247"/>
      <c r="F7" s="247"/>
      <c r="G7" s="247"/>
      <c r="H7" s="258"/>
    </row>
    <row r="8" spans="1:11" ht="15.75" customHeight="1">
      <c r="A8" s="91"/>
      <c r="B8" s="246"/>
      <c r="C8" s="247"/>
      <c r="D8" s="247"/>
      <c r="E8" s="247"/>
      <c r="F8" s="247"/>
      <c r="G8" s="92" t="s">
        <v>129</v>
      </c>
      <c r="H8" s="112" t="s">
        <v>132</v>
      </c>
    </row>
    <row r="9" spans="1:11">
      <c r="A9" s="48"/>
      <c r="B9" s="49"/>
      <c r="C9" s="211"/>
      <c r="D9" s="211"/>
      <c r="E9" s="211"/>
      <c r="F9" s="50"/>
      <c r="G9" s="77"/>
      <c r="H9" s="52"/>
    </row>
    <row r="10" spans="1:11" ht="15.75">
      <c r="A10" s="53" t="s">
        <v>115</v>
      </c>
      <c r="B10" s="49"/>
      <c r="C10" s="248" t="s">
        <v>168</v>
      </c>
      <c r="D10" s="248"/>
      <c r="E10" s="77"/>
      <c r="F10" s="50"/>
      <c r="G10" s="77"/>
      <c r="H10" s="52"/>
      <c r="K10" s="85"/>
    </row>
    <row r="11" spans="1:11" ht="15.75">
      <c r="A11" s="48"/>
      <c r="B11" s="95" t="s">
        <v>116</v>
      </c>
      <c r="C11" s="95"/>
      <c r="D11" s="95" t="s">
        <v>136</v>
      </c>
      <c r="E11" s="96" t="s">
        <v>117</v>
      </c>
      <c r="F11" s="96" t="s">
        <v>118</v>
      </c>
      <c r="G11" s="96" t="s">
        <v>9</v>
      </c>
      <c r="H11" s="52"/>
    </row>
    <row r="12" spans="1:11">
      <c r="A12" s="94"/>
      <c r="B12" s="97" t="s">
        <v>160</v>
      </c>
      <c r="C12" s="98"/>
      <c r="D12" s="97"/>
      <c r="E12" s="99">
        <v>28.14</v>
      </c>
      <c r="F12" s="100">
        <v>6</v>
      </c>
      <c r="G12" s="100">
        <f>F12*E12</f>
        <v>168.84</v>
      </c>
      <c r="H12" s="52"/>
    </row>
    <row r="13" spans="1:11" ht="15.75">
      <c r="A13" s="48"/>
      <c r="B13" s="109" t="s">
        <v>9</v>
      </c>
      <c r="C13" s="110"/>
      <c r="D13" s="110"/>
      <c r="E13" s="110"/>
      <c r="F13" s="110"/>
      <c r="G13" s="111">
        <f>SUM(G12:G12)</f>
        <v>168.84</v>
      </c>
      <c r="H13" s="52"/>
    </row>
    <row r="14" spans="1:11">
      <c r="A14" s="48"/>
      <c r="B14" s="45"/>
      <c r="C14" s="45"/>
      <c r="D14" s="45"/>
      <c r="E14" s="45"/>
      <c r="F14" s="45"/>
      <c r="G14" s="45"/>
      <c r="H14" s="52"/>
    </row>
    <row r="15" spans="1:11" ht="15.75">
      <c r="A15" s="54"/>
      <c r="B15" s="101" t="s">
        <v>119</v>
      </c>
      <c r="C15" s="102">
        <v>1200</v>
      </c>
      <c r="D15" s="45"/>
      <c r="E15" s="45"/>
      <c r="F15" s="45"/>
      <c r="G15" s="45"/>
      <c r="H15" s="56"/>
    </row>
    <row r="16" spans="1:11" ht="15.75">
      <c r="A16" s="57"/>
      <c r="B16" s="101" t="s">
        <v>120</v>
      </c>
      <c r="C16" s="102">
        <f>G13</f>
        <v>168.84</v>
      </c>
      <c r="D16" s="45"/>
      <c r="E16" s="45"/>
      <c r="F16" s="45"/>
      <c r="G16" s="45"/>
      <c r="H16" s="56"/>
    </row>
    <row r="17" spans="1:8" ht="15.75">
      <c r="A17" s="57"/>
      <c r="B17" s="101" t="s">
        <v>121</v>
      </c>
      <c r="C17" s="102">
        <f>C15-C16</f>
        <v>1031.1600000000001</v>
      </c>
      <c r="D17" s="45"/>
      <c r="E17" s="45"/>
      <c r="F17" s="45"/>
      <c r="G17" s="45"/>
      <c r="H17" s="56"/>
    </row>
    <row r="18" spans="1:8" ht="15.75">
      <c r="A18" s="79"/>
      <c r="B18" s="101" t="s">
        <v>122</v>
      </c>
      <c r="C18" s="102"/>
      <c r="D18" s="45"/>
      <c r="E18" s="45"/>
      <c r="F18" s="45"/>
      <c r="G18" s="45"/>
      <c r="H18" s="56"/>
    </row>
    <row r="19" spans="1:8" ht="15.75">
      <c r="A19" s="79"/>
      <c r="B19" s="101" t="s">
        <v>123</v>
      </c>
      <c r="C19" s="102">
        <f>G12</f>
        <v>168.84</v>
      </c>
      <c r="D19" s="45"/>
      <c r="E19" s="45"/>
      <c r="F19" s="45"/>
      <c r="G19" s="45"/>
      <c r="H19" s="56"/>
    </row>
    <row r="20" spans="1:8" ht="15.75">
      <c r="A20" s="79"/>
      <c r="B20" s="59" t="s">
        <v>200</v>
      </c>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c r="A35" s="48"/>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141</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topLeftCell="A37" workbookViewId="0">
      <selection activeCell="G48" sqref="G4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10" ht="20.25">
      <c r="A1" s="86"/>
      <c r="B1" s="87"/>
      <c r="C1" s="87"/>
      <c r="D1" s="87"/>
      <c r="E1" s="87"/>
      <c r="F1" s="87"/>
      <c r="G1" s="87"/>
      <c r="H1" s="88"/>
    </row>
    <row r="2" spans="1:10" ht="15.75">
      <c r="A2" s="219" t="s">
        <v>125</v>
      </c>
      <c r="B2" s="220"/>
      <c r="C2" s="220"/>
      <c r="D2" s="220"/>
      <c r="E2" s="220"/>
      <c r="F2" s="220"/>
      <c r="G2" s="220"/>
      <c r="H2" s="221"/>
    </row>
    <row r="3" spans="1:10">
      <c r="A3" s="222" t="s">
        <v>126</v>
      </c>
      <c r="B3" s="223"/>
      <c r="C3" s="223"/>
      <c r="D3" s="223"/>
      <c r="E3" s="223"/>
      <c r="F3" s="223"/>
      <c r="G3" s="223"/>
      <c r="H3" s="224"/>
    </row>
    <row r="4" spans="1:10">
      <c r="A4" s="239" t="s">
        <v>195</v>
      </c>
      <c r="B4" s="240"/>
      <c r="C4" s="240"/>
      <c r="D4" s="240"/>
      <c r="E4" s="240"/>
      <c r="F4" s="240"/>
      <c r="G4" s="240"/>
      <c r="H4" s="241"/>
    </row>
    <row r="5" spans="1:10">
      <c r="A5" s="44"/>
      <c r="B5" s="45"/>
      <c r="C5" s="46"/>
      <c r="D5" s="46"/>
      <c r="E5" s="33"/>
      <c r="F5" s="46"/>
      <c r="G5" s="46"/>
      <c r="H5" s="47"/>
    </row>
    <row r="6" spans="1:10">
      <c r="A6" s="89">
        <v>1</v>
      </c>
      <c r="B6" s="242" t="s">
        <v>127</v>
      </c>
      <c r="C6" s="242"/>
      <c r="D6" s="242"/>
      <c r="E6" s="242"/>
      <c r="F6" s="242"/>
      <c r="G6" s="242"/>
      <c r="H6" s="243"/>
    </row>
    <row r="7" spans="1:10" ht="32.25" customHeight="1">
      <c r="A7" s="90">
        <v>110</v>
      </c>
      <c r="B7" s="247" t="s">
        <v>66</v>
      </c>
      <c r="C7" s="247"/>
      <c r="D7" s="247"/>
      <c r="E7" s="247"/>
      <c r="F7" s="247"/>
      <c r="G7" s="247"/>
      <c r="H7" s="258"/>
    </row>
    <row r="8" spans="1:10" ht="15.75" customHeight="1">
      <c r="A8" s="91"/>
      <c r="B8" s="246"/>
      <c r="C8" s="247"/>
      <c r="D8" s="247"/>
      <c r="E8" s="247"/>
      <c r="F8" s="247"/>
      <c r="G8" s="92" t="s">
        <v>129</v>
      </c>
      <c r="H8" s="112" t="s">
        <v>146</v>
      </c>
    </row>
    <row r="9" spans="1:10">
      <c r="A9" s="48"/>
      <c r="B9" s="49"/>
      <c r="C9" s="211"/>
      <c r="D9" s="211"/>
      <c r="E9" s="211"/>
      <c r="F9" s="50"/>
      <c r="G9" s="77"/>
      <c r="H9" s="52"/>
    </row>
    <row r="10" spans="1:10" ht="15.75">
      <c r="A10" s="53" t="s">
        <v>115</v>
      </c>
      <c r="B10" s="49"/>
      <c r="C10" s="248" t="s">
        <v>168</v>
      </c>
      <c r="D10" s="248"/>
      <c r="E10" s="77"/>
      <c r="F10" s="50"/>
      <c r="G10" s="77"/>
      <c r="H10" s="52"/>
      <c r="J10" s="85"/>
    </row>
    <row r="11" spans="1:10" ht="15.75">
      <c r="A11" s="48"/>
      <c r="B11" s="95" t="s">
        <v>116</v>
      </c>
      <c r="C11" s="95" t="s">
        <v>45</v>
      </c>
      <c r="D11" s="95" t="s">
        <v>136</v>
      </c>
      <c r="E11" s="96" t="s">
        <v>117</v>
      </c>
      <c r="F11" s="96" t="s">
        <v>118</v>
      </c>
      <c r="G11" s="96" t="s">
        <v>9</v>
      </c>
      <c r="H11" s="52"/>
    </row>
    <row r="12" spans="1:10">
      <c r="A12" s="94"/>
      <c r="B12" s="97" t="s">
        <v>144</v>
      </c>
      <c r="C12" s="98">
        <v>3</v>
      </c>
      <c r="D12" s="97"/>
      <c r="E12" s="99"/>
      <c r="F12" s="100"/>
      <c r="G12" s="100">
        <f>C12</f>
        <v>3</v>
      </c>
      <c r="H12" s="52"/>
    </row>
    <row r="13" spans="1:10" ht="15.75">
      <c r="A13" s="48"/>
      <c r="B13" s="109" t="s">
        <v>9</v>
      </c>
      <c r="C13" s="110"/>
      <c r="D13" s="110"/>
      <c r="E13" s="110"/>
      <c r="F13" s="110"/>
      <c r="G13" s="111">
        <f>SUM(G12:G12)</f>
        <v>3</v>
      </c>
      <c r="H13" s="52"/>
    </row>
    <row r="14" spans="1:10">
      <c r="A14" s="48"/>
      <c r="B14" s="45"/>
      <c r="C14" s="45"/>
      <c r="D14" s="45"/>
      <c r="E14" s="45"/>
      <c r="F14" s="45"/>
      <c r="G14" s="45"/>
      <c r="H14" s="52"/>
    </row>
    <row r="15" spans="1:10" ht="15.75">
      <c r="A15" s="54"/>
      <c r="B15" s="101" t="s">
        <v>119</v>
      </c>
      <c r="C15" s="102">
        <v>3</v>
      </c>
      <c r="D15" s="45"/>
      <c r="E15" s="45"/>
      <c r="F15" s="45"/>
      <c r="G15" s="45"/>
      <c r="H15" s="56"/>
    </row>
    <row r="16" spans="1:10" ht="15.75">
      <c r="A16" s="57"/>
      <c r="B16" s="101" t="s">
        <v>120</v>
      </c>
      <c r="C16" s="102">
        <v>3</v>
      </c>
      <c r="D16" s="45"/>
      <c r="E16" s="45"/>
      <c r="F16" s="45"/>
      <c r="G16" s="45"/>
      <c r="H16" s="56"/>
    </row>
    <row r="17" spans="1:8" ht="15.75">
      <c r="A17" s="57"/>
      <c r="B17" s="101" t="s">
        <v>121</v>
      </c>
      <c r="C17" s="102">
        <f>C15-C16</f>
        <v>0</v>
      </c>
      <c r="D17" s="45"/>
      <c r="E17" s="45"/>
      <c r="F17" s="45"/>
      <c r="G17" s="45"/>
      <c r="H17" s="56"/>
    </row>
    <row r="18" spans="1:8" ht="15.75">
      <c r="A18" s="79"/>
      <c r="B18" s="101" t="s">
        <v>122</v>
      </c>
      <c r="C18" s="102"/>
      <c r="D18" s="45"/>
      <c r="E18" s="45"/>
      <c r="F18" s="45"/>
      <c r="G18" s="45"/>
      <c r="H18" s="56"/>
    </row>
    <row r="19" spans="1:8" ht="15.75">
      <c r="A19" s="79"/>
      <c r="B19" s="101" t="s">
        <v>123</v>
      </c>
      <c r="C19" s="102">
        <f>G12</f>
        <v>3</v>
      </c>
      <c r="D19" s="45"/>
      <c r="E19" s="45"/>
      <c r="F19" s="45"/>
      <c r="G19" s="45"/>
      <c r="H19" s="56"/>
    </row>
    <row r="20" spans="1:8">
      <c r="A20" s="79"/>
      <c r="H20" s="56"/>
    </row>
    <row r="21" spans="1:8">
      <c r="A21" s="79"/>
      <c r="H21" s="56"/>
    </row>
    <row r="22" spans="1:8">
      <c r="A22" s="79"/>
      <c r="H22" s="56"/>
    </row>
    <row r="23" spans="1:8">
      <c r="A23" s="79"/>
      <c r="H23" s="56"/>
    </row>
    <row r="24" spans="1:8">
      <c r="A24" s="79"/>
      <c r="H24" s="56"/>
    </row>
    <row r="25" spans="1:8" ht="15.75">
      <c r="A25" s="48"/>
      <c r="B25" s="59"/>
      <c r="C25" s="45"/>
      <c r="D25" s="45"/>
      <c r="E25" s="45"/>
      <c r="F25" s="45"/>
      <c r="G25" s="45"/>
      <c r="H25" s="56"/>
    </row>
    <row r="26" spans="1:8" ht="15.75">
      <c r="A26" s="48"/>
      <c r="B26" s="59"/>
      <c r="C26" s="45"/>
      <c r="D26" s="45"/>
      <c r="E26" s="45"/>
      <c r="F26" s="45"/>
      <c r="G26" s="45"/>
      <c r="H26" s="56"/>
    </row>
    <row r="27" spans="1:8" ht="15.75">
      <c r="A27" s="48"/>
      <c r="B27" s="59"/>
      <c r="C27" s="45"/>
      <c r="D27" s="45"/>
      <c r="E27" s="45"/>
      <c r="F27" s="45"/>
      <c r="G27" s="45"/>
      <c r="H27" s="56"/>
    </row>
    <row r="28" spans="1:8" ht="15.75">
      <c r="A28" s="48"/>
      <c r="B28" s="59"/>
      <c r="C28" s="45"/>
      <c r="D28" s="45"/>
      <c r="E28" s="45"/>
      <c r="F28" s="45"/>
      <c r="G28" s="45"/>
      <c r="H28" s="56"/>
    </row>
    <row r="29" spans="1:8" ht="15.75">
      <c r="A29" s="48"/>
      <c r="B29" s="59"/>
      <c r="C29" s="45"/>
      <c r="D29" s="45"/>
      <c r="E29" s="45"/>
      <c r="F29" s="45"/>
      <c r="G29" s="45"/>
      <c r="H29" s="56"/>
    </row>
    <row r="30" spans="1:8" ht="15.75">
      <c r="A30" s="48"/>
      <c r="B30" s="59"/>
      <c r="C30" s="45"/>
      <c r="D30" s="45"/>
      <c r="E30" s="45"/>
      <c r="G30" s="45"/>
      <c r="H30" s="56"/>
    </row>
    <row r="31" spans="1:8" ht="15.75">
      <c r="A31" s="48"/>
      <c r="B31" s="59"/>
      <c r="C31" s="45"/>
      <c r="D31" s="45"/>
      <c r="E31" s="45"/>
      <c r="F31" s="45"/>
      <c r="G31" s="45"/>
      <c r="H31" s="56"/>
    </row>
    <row r="32" spans="1:8" ht="15.75">
      <c r="A32" s="48"/>
      <c r="B32" s="59"/>
      <c r="C32" s="45"/>
      <c r="D32" s="45"/>
      <c r="E32" s="45"/>
      <c r="F32" s="45"/>
      <c r="G32" s="45"/>
      <c r="H32" s="56"/>
    </row>
    <row r="33" spans="1:8" ht="15.75">
      <c r="A33" s="48"/>
      <c r="B33" s="59"/>
      <c r="C33" s="45"/>
      <c r="D33" s="45"/>
      <c r="E33" s="45"/>
      <c r="F33" s="45"/>
      <c r="G33" s="45"/>
      <c r="H33" s="56"/>
    </row>
    <row r="34" spans="1:8" ht="15.75">
      <c r="A34" s="48"/>
      <c r="B34" s="59"/>
      <c r="C34" s="45"/>
      <c r="D34" s="45"/>
      <c r="E34" s="45"/>
      <c r="F34" s="45"/>
      <c r="G34" s="45"/>
      <c r="H34" s="56"/>
    </row>
    <row r="35" spans="1:8" ht="15.75">
      <c r="A35" s="48"/>
      <c r="B35" s="59"/>
      <c r="C35" s="45"/>
      <c r="D35" s="45"/>
      <c r="E35" s="45"/>
      <c r="F35" s="45"/>
      <c r="G35" s="45"/>
      <c r="H35" s="56"/>
    </row>
    <row r="36" spans="1:8" ht="60" customHeight="1">
      <c r="A36" s="48"/>
      <c r="B36" s="59"/>
      <c r="C36" s="45"/>
      <c r="D36" s="235"/>
      <c r="E36" s="235"/>
      <c r="F36" s="235"/>
      <c r="G36" s="78"/>
      <c r="H36" s="56"/>
    </row>
    <row r="37" spans="1:8" ht="15.75">
      <c r="A37" s="48"/>
      <c r="B37" s="59"/>
      <c r="C37" s="45"/>
      <c r="D37" s="45"/>
      <c r="E37" s="45"/>
      <c r="F37" s="45"/>
      <c r="G37" s="45"/>
      <c r="H37" s="56"/>
    </row>
    <row r="38" spans="1:8" ht="15.75">
      <c r="A38" s="48"/>
      <c r="B38" s="78"/>
      <c r="C38" s="78"/>
      <c r="D38" s="78"/>
      <c r="E38" s="45"/>
      <c r="F38" s="45"/>
      <c r="G38" s="35"/>
      <c r="H38" s="61"/>
    </row>
    <row r="39" spans="1:8" ht="15.75">
      <c r="A39" s="48"/>
      <c r="B39" s="78"/>
      <c r="C39" s="78"/>
      <c r="D39" s="78"/>
      <c r="E39" s="45"/>
      <c r="F39" s="45"/>
      <c r="G39" s="35"/>
      <c r="H39" s="61"/>
    </row>
    <row r="40" spans="1:8" ht="15.75">
      <c r="A40" s="48"/>
      <c r="B40" s="78"/>
      <c r="C40" s="78"/>
      <c r="D40" s="78"/>
      <c r="E40" s="45"/>
      <c r="F40" s="45"/>
      <c r="G40" s="35"/>
      <c r="H40" s="61"/>
    </row>
    <row r="41" spans="1:8" ht="15.75">
      <c r="A41" s="48"/>
      <c r="B41" s="78"/>
      <c r="C41" s="78"/>
      <c r="D41" s="78"/>
      <c r="E41" s="45"/>
      <c r="F41" s="45"/>
      <c r="G41" s="35"/>
      <c r="H41" s="61"/>
    </row>
    <row r="42" spans="1:8" ht="15.75">
      <c r="A42" s="48"/>
      <c r="B42" s="78"/>
      <c r="C42" s="78"/>
      <c r="D42" s="78"/>
      <c r="E42" s="45"/>
      <c r="F42" s="45"/>
      <c r="G42" s="35"/>
      <c r="H42" s="61"/>
    </row>
    <row r="43" spans="1:8" ht="15.75">
      <c r="A43" s="48"/>
      <c r="D43" s="78"/>
      <c r="E43" s="45"/>
      <c r="F43" s="45"/>
      <c r="G43" s="35"/>
      <c r="H43" s="61"/>
    </row>
    <row r="44" spans="1:8" ht="15.75">
      <c r="A44" s="48"/>
      <c r="B44" s="78"/>
      <c r="C44" s="78"/>
      <c r="D44" s="78"/>
      <c r="E44" s="45"/>
      <c r="F44" s="45"/>
      <c r="G44" s="35"/>
      <c r="H44" s="61"/>
    </row>
    <row r="45" spans="1:8" ht="15.75">
      <c r="A45" s="48"/>
      <c r="B45" s="78"/>
      <c r="C45" s="78"/>
      <c r="D45" s="78"/>
      <c r="E45" s="45"/>
      <c r="F45" s="45"/>
      <c r="G45" s="35"/>
      <c r="H45" s="61"/>
    </row>
    <row r="46" spans="1:8" ht="15.75">
      <c r="A46" s="48"/>
      <c r="B46" s="78"/>
      <c r="C46" s="78"/>
      <c r="D46" s="78"/>
      <c r="E46" s="45"/>
      <c r="F46" s="45"/>
      <c r="G46" s="35"/>
      <c r="H46" s="61"/>
    </row>
    <row r="47" spans="1:8" ht="15.75">
      <c r="A47" s="48"/>
      <c r="B47" s="78"/>
      <c r="C47" s="78"/>
      <c r="D47" s="78"/>
      <c r="E47" s="45"/>
      <c r="F47" s="45"/>
      <c r="G47" s="35"/>
      <c r="H47" s="61"/>
    </row>
    <row r="48" spans="1:8" ht="15.75">
      <c r="A48" s="48"/>
      <c r="B48" s="78"/>
      <c r="C48" s="78"/>
      <c r="D48" s="78"/>
      <c r="E48" s="45"/>
      <c r="F48" s="45"/>
      <c r="G48" s="35"/>
      <c r="H48" s="61"/>
    </row>
    <row r="49" spans="1:8" ht="15.75">
      <c r="A49" s="48"/>
      <c r="B49" s="78"/>
      <c r="C49" s="78"/>
      <c r="D49" s="78"/>
      <c r="E49" s="45"/>
      <c r="F49" s="45"/>
      <c r="G49" s="35"/>
      <c r="H49" s="61"/>
    </row>
    <row r="50" spans="1:8" ht="15.75">
      <c r="A50" s="48"/>
      <c r="B50" s="49"/>
      <c r="C50" s="77"/>
      <c r="D50" s="77"/>
      <c r="E50" s="77"/>
      <c r="F50" s="50"/>
      <c r="G50" s="62"/>
      <c r="H50" s="52"/>
    </row>
    <row r="51" spans="1:8" ht="15.75">
      <c r="A51" s="103" t="s">
        <v>124</v>
      </c>
      <c r="B51" s="104"/>
      <c r="C51" s="105"/>
      <c r="D51" s="106"/>
      <c r="E51" s="107"/>
      <c r="F51" s="105"/>
      <c r="G51" s="105"/>
      <c r="H51" s="108"/>
    </row>
    <row r="52" spans="1:8" ht="15" customHeight="1">
      <c r="A52" s="236" t="s">
        <v>145</v>
      </c>
      <c r="B52" s="237"/>
      <c r="C52" s="237"/>
      <c r="D52" s="237"/>
      <c r="E52" s="237"/>
      <c r="F52" s="237"/>
      <c r="G52" s="237"/>
      <c r="H52" s="238"/>
    </row>
    <row r="53" spans="1:8" ht="15.75">
      <c r="A53" s="65"/>
      <c r="B53" s="40"/>
      <c r="C53" s="66"/>
      <c r="D53" s="66"/>
      <c r="E53" s="66"/>
      <c r="F53" s="67"/>
      <c r="G53" s="68"/>
      <c r="H53" s="69"/>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3</vt:i4>
      </vt:variant>
    </vt:vector>
  </HeadingPairs>
  <TitlesOfParts>
    <vt:vector size="16" baseType="lpstr">
      <vt:lpstr>BM01</vt:lpstr>
      <vt:lpstr>101</vt:lpstr>
      <vt:lpstr>102</vt:lpstr>
      <vt:lpstr>105</vt:lpstr>
      <vt:lpstr>106</vt:lpstr>
      <vt:lpstr>107</vt:lpstr>
      <vt:lpstr>108</vt:lpstr>
      <vt:lpstr>109</vt:lpstr>
      <vt:lpstr>110</vt:lpstr>
      <vt:lpstr>112</vt:lpstr>
      <vt:lpstr>114</vt:lpstr>
      <vt:lpstr>115</vt:lpstr>
      <vt:lpstr>COMPOSIÇÃO DO BDI EQUIPAMENTO</vt:lpstr>
      <vt:lpstr>'BM01'!Area_de_impressao</vt:lpstr>
      <vt:lpstr>'COMPOSIÇÃO DO BDI EQUIPAMENTO'!Area_de_impressao</vt:lpstr>
      <vt:lpstr>'BM01'!Titulos_de_impressao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42632412404</cp:lastModifiedBy>
  <cp:lastPrinted>2021-09-30T19:16:27Z</cp:lastPrinted>
  <dcterms:created xsi:type="dcterms:W3CDTF">2018-07-31T01:21:33Z</dcterms:created>
  <dcterms:modified xsi:type="dcterms:W3CDTF">2022-03-31T12:40:49Z</dcterms:modified>
</cp:coreProperties>
</file>