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DeTrabalho"/>
  <bookViews>
    <workbookView xWindow="-120" yWindow="-120" windowWidth="20730" windowHeight="11760" tabRatio="500" activeTab="1"/>
  </bookViews>
  <sheets>
    <sheet name="Planilha1" sheetId="1" r:id="rId1"/>
    <sheet name="Medição6" sheetId="2" r:id="rId2"/>
    <sheet name="Planilha2" sheetId="3" r:id="rId3"/>
  </sheets>
  <definedNames>
    <definedName name="_xlnm.Print_Titles" localSheetId="1">Medição6!$1:$8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L49" i="2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1"/>
  <c r="L20"/>
  <c r="L18"/>
  <c r="L17"/>
  <c r="L16"/>
  <c r="L15"/>
  <c r="L14"/>
  <c r="L12"/>
  <c r="L11"/>
  <c r="L10"/>
  <c r="G69"/>
  <c r="G51" l="1"/>
  <c r="L51" s="1"/>
  <c r="L66"/>
  <c r="L65"/>
  <c r="L63"/>
  <c r="L62"/>
  <c r="L59"/>
  <c r="L58"/>
  <c r="L57"/>
  <c r="L56"/>
  <c r="L55"/>
  <c r="L54"/>
  <c r="L53"/>
  <c r="L52"/>
  <c r="J61" l="1"/>
  <c r="L61" s="1"/>
  <c r="J19"/>
  <c r="L19" s="1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N66" i="2"/>
  <c r="O66" s="1"/>
  <c r="M66"/>
  <c r="N65"/>
  <c r="O65" s="1"/>
  <c r="M65"/>
  <c r="N63"/>
  <c r="O63" s="1"/>
  <c r="M63"/>
  <c r="N62"/>
  <c r="O62" s="1"/>
  <c r="P62"/>
  <c r="Q62" s="1"/>
  <c r="N61"/>
  <c r="O61" s="1"/>
  <c r="M61"/>
  <c r="N59"/>
  <c r="O59" s="1"/>
  <c r="M59"/>
  <c r="N58"/>
  <c r="O58" s="1"/>
  <c r="M58"/>
  <c r="N57"/>
  <c r="O57" s="1"/>
  <c r="M57"/>
  <c r="N56"/>
  <c r="O56" s="1"/>
  <c r="M56"/>
  <c r="N55"/>
  <c r="O55" s="1"/>
  <c r="M55"/>
  <c r="N54"/>
  <c r="O54" s="1"/>
  <c r="M54"/>
  <c r="N53"/>
  <c r="O53" s="1"/>
  <c r="M53"/>
  <c r="N52"/>
  <c r="O52" s="1"/>
  <c r="M52"/>
  <c r="N51"/>
  <c r="O51" s="1"/>
  <c r="M51"/>
  <c r="N49"/>
  <c r="O49" s="1"/>
  <c r="M49"/>
  <c r="N48"/>
  <c r="O48" s="1"/>
  <c r="M48"/>
  <c r="N47"/>
  <c r="O47" s="1"/>
  <c r="M47"/>
  <c r="N46"/>
  <c r="O46" s="1"/>
  <c r="M46"/>
  <c r="N45"/>
  <c r="O45" s="1"/>
  <c r="M45"/>
  <c r="N44"/>
  <c r="O44" s="1"/>
  <c r="M44"/>
  <c r="N43"/>
  <c r="O43" s="1"/>
  <c r="M43"/>
  <c r="N42"/>
  <c r="O42" s="1"/>
  <c r="M42"/>
  <c r="N41"/>
  <c r="O41" s="1"/>
  <c r="M41"/>
  <c r="N40"/>
  <c r="O40" s="1"/>
  <c r="M40"/>
  <c r="N39"/>
  <c r="O39" s="1"/>
  <c r="M39"/>
  <c r="N38"/>
  <c r="O38" s="1"/>
  <c r="M38"/>
  <c r="N37"/>
  <c r="O37" s="1"/>
  <c r="N36"/>
  <c r="O36" s="1"/>
  <c r="M36"/>
  <c r="N35"/>
  <c r="O35" s="1"/>
  <c r="N34"/>
  <c r="O34" s="1"/>
  <c r="M34"/>
  <c r="N33"/>
  <c r="O33" s="1"/>
  <c r="M33"/>
  <c r="N32"/>
  <c r="O32" s="1"/>
  <c r="M32"/>
  <c r="N31"/>
  <c r="O31" s="1"/>
  <c r="M31"/>
  <c r="N30"/>
  <c r="O30" s="1"/>
  <c r="N29"/>
  <c r="O29" s="1"/>
  <c r="M29"/>
  <c r="N28"/>
  <c r="O28" s="1"/>
  <c r="N27"/>
  <c r="O27" s="1"/>
  <c r="M27"/>
  <c r="N26"/>
  <c r="O26" s="1"/>
  <c r="M26"/>
  <c r="N25"/>
  <c r="O25" s="1"/>
  <c r="M25"/>
  <c r="N24"/>
  <c r="O24" s="1"/>
  <c r="M24"/>
  <c r="N23"/>
  <c r="O23" s="1"/>
  <c r="M23"/>
  <c r="N21"/>
  <c r="O21" s="1"/>
  <c r="P21"/>
  <c r="Q21" s="1"/>
  <c r="N20"/>
  <c r="O20" s="1"/>
  <c r="M20"/>
  <c r="N19"/>
  <c r="O19" s="1"/>
  <c r="M19"/>
  <c r="N18"/>
  <c r="O18" s="1"/>
  <c r="M18"/>
  <c r="N17"/>
  <c r="O17" s="1"/>
  <c r="M17"/>
  <c r="N16"/>
  <c r="O16" s="1"/>
  <c r="M16"/>
  <c r="N15"/>
  <c r="O15" s="1"/>
  <c r="M15"/>
  <c r="N14"/>
  <c r="O14" s="1"/>
  <c r="M14"/>
  <c r="N12"/>
  <c r="O12" s="1"/>
  <c r="M12"/>
  <c r="N11"/>
  <c r="O11" s="1"/>
  <c r="M11"/>
  <c r="N10"/>
  <c r="O10" s="1"/>
  <c r="M10"/>
  <c r="N66" i="1"/>
  <c r="N65"/>
  <c r="N64"/>
  <c r="N62"/>
  <c r="L62"/>
  <c r="N61"/>
  <c r="L61"/>
  <c r="N60"/>
  <c r="N59" s="1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P43" i="2"/>
  <c r="Q43" s="1"/>
  <c r="P41"/>
  <c r="P20"/>
  <c r="Q20" s="1"/>
  <c r="P23"/>
  <c r="Q23" s="1"/>
  <c r="P47"/>
  <c r="Q47" s="1"/>
  <c r="P58"/>
  <c r="Q58" s="1"/>
  <c r="P61"/>
  <c r="Q61" s="1"/>
  <c r="P63"/>
  <c r="Q63" s="1"/>
  <c r="P55" l="1"/>
  <c r="Q55" s="1"/>
  <c r="P51"/>
  <c r="Q51" s="1"/>
  <c r="N60"/>
  <c r="P59"/>
  <c r="Q59" s="1"/>
  <c r="P48"/>
  <c r="Q48" s="1"/>
  <c r="N22"/>
  <c r="P19"/>
  <c r="Q19" s="1"/>
  <c r="P38"/>
  <c r="Q38" s="1"/>
  <c r="O22"/>
  <c r="P53"/>
  <c r="Q53" s="1"/>
  <c r="N64"/>
  <c r="P57"/>
  <c r="Q57" s="1"/>
  <c r="P40"/>
  <c r="Q40" s="1"/>
  <c r="P33"/>
  <c r="Q33" s="1"/>
  <c r="P17"/>
  <c r="Q17" s="1"/>
  <c r="P66"/>
  <c r="Q66" s="1"/>
  <c r="O60"/>
  <c r="N9"/>
  <c r="P56"/>
  <c r="Q56" s="1"/>
  <c r="P24"/>
  <c r="Q24" s="1"/>
  <c r="P34"/>
  <c r="Q34" s="1"/>
  <c r="P44"/>
  <c r="Q44" s="1"/>
  <c r="N46" i="1"/>
  <c r="P49" i="2"/>
  <c r="Q49" s="1"/>
  <c r="P32"/>
  <c r="Q32" s="1"/>
  <c r="P15"/>
  <c r="Q15" s="1"/>
  <c r="P11"/>
  <c r="Q11" s="1"/>
  <c r="N4" i="1"/>
  <c r="N9"/>
  <c r="P35" i="2"/>
  <c r="Q35" s="1"/>
  <c r="M62"/>
  <c r="P31"/>
  <c r="Q31" s="1"/>
  <c r="P42"/>
  <c r="Q42" s="1"/>
  <c r="O9"/>
  <c r="P37"/>
  <c r="Q37" s="1"/>
  <c r="P65"/>
  <c r="Q65" s="1"/>
  <c r="P54"/>
  <c r="Q54" s="1"/>
  <c r="P60"/>
  <c r="P46"/>
  <c r="Q46" s="1"/>
  <c r="P27"/>
  <c r="Q27" s="1"/>
  <c r="P36"/>
  <c r="Q36" s="1"/>
  <c r="Q41"/>
  <c r="P45"/>
  <c r="Q45" s="1"/>
  <c r="P25"/>
  <c r="Q25" s="1"/>
  <c r="P18"/>
  <c r="Q18" s="1"/>
  <c r="P10"/>
  <c r="Q10" s="1"/>
  <c r="Q60"/>
  <c r="P12"/>
  <c r="P16"/>
  <c r="Q16" s="1"/>
  <c r="P52"/>
  <c r="Q52" s="1"/>
  <c r="P39"/>
  <c r="Q39" s="1"/>
  <c r="P26"/>
  <c r="Q26" s="1"/>
  <c r="P14"/>
  <c r="P29"/>
  <c r="Q29" s="1"/>
  <c r="M21"/>
  <c r="P30"/>
  <c r="Q30" s="1"/>
  <c r="M35"/>
  <c r="M37"/>
  <c r="N50"/>
  <c r="N13"/>
  <c r="P28"/>
  <c r="Q28" s="1"/>
  <c r="M28"/>
  <c r="M30"/>
  <c r="P64" l="1"/>
  <c r="O64"/>
  <c r="M68" i="1"/>
  <c r="Q64" i="2"/>
  <c r="N67"/>
  <c r="P50"/>
  <c r="Q50"/>
  <c r="O50"/>
  <c r="P22"/>
  <c r="Q22"/>
  <c r="O13"/>
  <c r="Q12"/>
  <c r="Q9" s="1"/>
  <c r="P9"/>
  <c r="P13"/>
  <c r="Q14"/>
  <c r="Q13" s="1"/>
  <c r="M69" i="1" l="1"/>
  <c r="M70" s="1"/>
  <c r="O67" i="2"/>
  <c r="D69" s="1"/>
  <c r="P67"/>
  <c r="Q67"/>
</calcChain>
</file>

<file path=xl/sharedStrings.xml><?xml version="1.0" encoding="utf-8"?>
<sst xmlns="http://schemas.openxmlformats.org/spreadsheetml/2006/main" count="360" uniqueCount="229">
  <si>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</si>
  <si>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</si>
  <si>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</si>
  <si>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</si>
  <si>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</si>
  <si>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</si>
  <si>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</si>
  <si>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</si>
  <si>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</si>
  <si>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</si>
  <si>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</si>
  <si>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</si>
  <si>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</si>
  <si>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</si>
  <si>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</si>
  <si>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</si>
  <si>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</si>
  <si>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</si>
  <si>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</si>
  <si>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</si>
  <si>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</si>
  <si>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</si>
  <si>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</si>
  <si>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</si>
  <si>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</si>
  <si>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</si>
  <si>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</si>
  <si>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</si>
  <si>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</si>
  <si>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</si>
  <si>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</si>
  <si>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</si>
  <si>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</si>
  <si>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</si>
  <si>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</si>
  <si>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</si>
  <si>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</si>
  <si>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</si>
  <si>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</si>
  <si>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</si>
  <si>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</si>
  <si>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</si>
  <si>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</si>
  <si>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</si>
  <si>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</si>
  <si>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</si>
  <si>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</si>
  <si>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</si>
  <si>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</si>
  <si>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</si>
  <si>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</si>
  <si>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</si>
  <si>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</si>
  <si>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</si>
  <si>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</si>
  <si>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</si>
  <si>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</si>
  <si>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</si>
  <si>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</si>
  <si>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</si>
  <si>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</si>
  <si>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</si>
  <si>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</si>
  <si>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</si>
  <si>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</si>
  <si>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</si>
  <si>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</si>
  <si>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</si>
  <si>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</si>
  <si>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</si>
  <si>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</si>
  <si>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</si>
  <si>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</si>
  <si>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</si>
  <si>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</si>
  <si>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</si>
  <si>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</si>
  <si>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</si>
  <si>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</si>
  <si>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</si>
  <si>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</si>
  <si>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</si>
  <si>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</si>
  <si>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</si>
  <si>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</si>
  <si>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</si>
  <si>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</si>
  <si>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</si>
  <si>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</si>
  <si>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</si>
  <si>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</si>
  <si>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</si>
  <si>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</si>
  <si>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</si>
  <si>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</si>
  <si>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</si>
  <si>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</si>
  <si>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</si>
  <si>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</si>
  <si>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</si>
  <si>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</si>
  <si>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</si>
  <si>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</si>
  <si>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</si>
  <si>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</si>
  <si>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</si>
  <si>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</si>
  <si>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</si>
  <si>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</si>
  <si>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</si>
  <si>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</si>
  <si>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</si>
  <si>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</si>
  <si>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</si>
  <si>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</si>
  <si>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</si>
  <si>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</si>
  <si>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</si>
  <si>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</si>
  <si>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</si>
  <si>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</si>
  <si>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</si>
  <si>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</si>
  <si>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</si>
  <si>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</si>
  <si>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</si>
  <si>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</si>
  <si>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</si>
  <si>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</si>
  <si>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</si>
  <si>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</si>
  <si>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</si>
  <si>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</si>
  <si>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</si>
  <si>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</si>
  <si>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</si>
  <si>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</si>
  <si>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</si>
  <si>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</si>
  <si>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</si>
  <si>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</si>
  <si>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</si>
  <si>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</si>
  <si>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</si>
  <si>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</si>
  <si>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</si>
  <si>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</si>
  <si>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</si>
  <si>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</si>
  <si>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</si>
  <si>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</si>
  <si>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</si>
  <si>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</si>
  <si>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</si>
  <si>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</si>
  <si>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</si>
  <si>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</si>
  <si>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</si>
  <si>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</si>
  <si>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</si>
  <si>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</si>
  <si>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</si>
  <si>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</si>
  <si>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</si>
  <si>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</si>
  <si>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</si>
  <si>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</si>
  <si>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</si>
  <si>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</si>
  <si>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</si>
  <si>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</si>
  <si>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</si>
  <si>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</si>
  <si>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</si>
  <si>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</si>
  <si>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</si>
  <si>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</si>
  <si>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</si>
  <si>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</si>
  <si>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</si>
  <si>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</si>
  <si>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</si>
  <si>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</si>
  <si>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</si>
  <si>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</si>
  <si>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</si>
  <si>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</si>
  <si>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</si>
  <si>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</si>
  <si>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</si>
  <si>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</si>
  <si>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</si>
  <si>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</si>
  <si>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</si>
  <si>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</si>
  <si>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</si>
  <si>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</si>
  <si>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</si>
  <si>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</si>
  <si>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</si>
  <si>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</si>
  <si>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</si>
  <si>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</si>
  <si>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</si>
  <si>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</si>
  <si>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</si>
  <si>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</si>
  <si>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</si>
  <si>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</si>
  <si>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</si>
  <si>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</si>
  <si>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</si>
  <si>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</si>
  <si>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</si>
  <si>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</si>
  <si>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</si>
  <si>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</si>
  <si>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</si>
  <si>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</si>
  <si>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</si>
  <si>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</si>
  <si>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</si>
  <si>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MED ANT (02)</t>
  </si>
  <si>
    <t>MED ANT (01)</t>
  </si>
  <si>
    <t>MED ANT (03)</t>
  </si>
  <si>
    <t>MEDIÇÃO 06</t>
  </si>
  <si>
    <t>MED ANT (05)</t>
  </si>
  <si>
    <t>MEDIÇÃO 04</t>
  </si>
  <si>
    <t>06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</si>
</sst>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/>
    </xf>
    <xf numFmtId="4" fontId="3" fillId="17" borderId="30" xfId="0" applyNumberFormat="1" applyFont="1" applyFill="1" applyBorder="1" applyAlignment="1">
      <alignment horizontal="center" vertical="center"/>
    </xf>
    <xf numFmtId="4" fontId="3" fillId="0" borderId="34" xfId="1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174" fontId="3" fillId="21" borderId="30" xfId="0" applyNumberFormat="1" applyFont="1" applyFill="1" applyBorder="1" applyAlignment="1">
      <alignment horizontal="right" vertical="center"/>
    </xf>
    <xf numFmtId="0" fontId="12" fillId="0" borderId="54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 wrapText="1"/>
    </xf>
    <xf numFmtId="4" fontId="12" fillId="0" borderId="30" xfId="1" applyNumberFormat="1" applyFont="1" applyBorder="1" applyAlignment="1">
      <alignment horizontal="center" vertical="center"/>
    </xf>
    <xf numFmtId="4" fontId="12" fillId="17" borderId="30" xfId="0" applyNumberFormat="1" applyFont="1" applyFill="1" applyBorder="1" applyAlignment="1">
      <alignment horizontal="center" vertical="center"/>
    </xf>
    <xf numFmtId="4" fontId="12" fillId="0" borderId="34" xfId="1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/>
    </xf>
    <xf numFmtId="4" fontId="12" fillId="0" borderId="30" xfId="1" applyNumberFormat="1" applyFont="1" applyBorder="1" applyAlignment="1">
      <alignment horizontal="center" vertical="center" wrapText="1"/>
    </xf>
    <xf numFmtId="4" fontId="14" fillId="0" borderId="30" xfId="1" applyNumberFormat="1" applyFont="1" applyBorder="1" applyAlignment="1">
      <alignment horizontal="center" vertical="center" wrapText="1"/>
    </xf>
    <xf numFmtId="174" fontId="12" fillId="21" borderId="30" xfId="0" applyNumberFormat="1" applyFont="1" applyFill="1" applyBorder="1" applyAlignment="1">
      <alignment horizontal="right" vertical="center"/>
    </xf>
    <xf numFmtId="173" fontId="8" fillId="0" borderId="0" xfId="0" applyNumberFormat="1" applyFont="1" applyAlignment="1">
      <alignment horizontal="left" vertical="center"/>
    </xf>
    <xf numFmtId="4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3" fontId="8" fillId="0" borderId="0" xfId="0" applyNumberFormat="1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184951</xdr:colOff>
      <xdr:row>0</xdr:row>
      <xdr:rowOff>0</xdr:rowOff>
    </xdr:from>
    <xdr:to>
      <xdr:col>16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N70"/>
  <sheetViews>
    <sheetView workbookViewId="0">
      <pane ySplit="2" topLeftCell="A27" activePane="bottomLeft" state="frozen"/>
      <selection pane="bottomLeft" activeCell="B44" sqref="B44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62" t="s">
        <v>0</v>
      </c>
      <c r="B1" s="164" t="s">
        <v>1</v>
      </c>
      <c r="C1" s="161" t="s">
        <v>2</v>
      </c>
      <c r="D1" s="161" t="s">
        <v>3</v>
      </c>
      <c r="E1" s="161"/>
      <c r="F1" s="161"/>
      <c r="G1" s="161"/>
      <c r="H1" s="161"/>
      <c r="I1" s="161"/>
      <c r="J1" s="161"/>
      <c r="K1" s="161"/>
      <c r="L1" s="167" t="s">
        <v>4</v>
      </c>
      <c r="M1" s="161" t="s">
        <v>5</v>
      </c>
      <c r="N1" s="169" t="s">
        <v>6</v>
      </c>
    </row>
    <row r="2" spans="1:14" ht="15.75" customHeight="1">
      <c r="A2" s="163"/>
      <c r="B2" s="165"/>
      <c r="C2" s="166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68"/>
      <c r="M2" s="166"/>
      <c r="N2" s="170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5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5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5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5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5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5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5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6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6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7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7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3" t="s">
        <v>72</v>
      </c>
      <c r="C60" s="34" t="s">
        <v>23</v>
      </c>
      <c r="D60" s="32">
        <v>50</v>
      </c>
      <c r="E60" s="32">
        <v>50</v>
      </c>
      <c r="F60" s="32">
        <v>50</v>
      </c>
      <c r="G60" s="32">
        <v>50</v>
      </c>
      <c r="H60" s="32">
        <v>50</v>
      </c>
      <c r="I60" s="32">
        <v>50</v>
      </c>
      <c r="J60" s="32">
        <v>50</v>
      </c>
      <c r="K60" s="32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3" t="s">
        <v>73</v>
      </c>
      <c r="C61" s="34" t="s">
        <v>23</v>
      </c>
      <c r="D61" s="32">
        <v>50</v>
      </c>
      <c r="E61" s="32">
        <v>50</v>
      </c>
      <c r="F61" s="32">
        <v>50</v>
      </c>
      <c r="G61" s="32">
        <v>50</v>
      </c>
      <c r="H61" s="32">
        <v>50</v>
      </c>
      <c r="I61" s="32">
        <v>50</v>
      </c>
      <c r="J61" s="32">
        <v>50</v>
      </c>
      <c r="K61" s="32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3" t="s">
        <v>74</v>
      </c>
      <c r="C62" s="34" t="s">
        <v>23</v>
      </c>
      <c r="D62" s="32">
        <v>50</v>
      </c>
      <c r="E62" s="32">
        <v>50</v>
      </c>
      <c r="F62" s="32">
        <v>50</v>
      </c>
      <c r="G62" s="32">
        <v>50</v>
      </c>
      <c r="H62" s="32">
        <v>50</v>
      </c>
      <c r="I62" s="32">
        <v>50</v>
      </c>
      <c r="J62" s="32">
        <v>50</v>
      </c>
      <c r="K62" s="32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23"/>
      <c r="B65" s="27" t="s">
        <v>76</v>
      </c>
      <c r="C65" s="30" t="s">
        <v>77</v>
      </c>
      <c r="D65" s="15"/>
      <c r="E65" s="15"/>
      <c r="F65" s="15"/>
      <c r="G65" s="15"/>
      <c r="H65" s="15"/>
      <c r="I65" s="15"/>
      <c r="J65" s="15"/>
      <c r="K65" s="15"/>
      <c r="L65" s="15"/>
      <c r="M65" s="31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71">
        <f>SUM(N4,N9,N19,N46,N59,N64)</f>
        <v>1214755.6548584583</v>
      </c>
      <c r="N68" s="171"/>
    </row>
    <row r="69" spans="1:14" ht="14.25" customHeight="1">
      <c r="L69" s="29" t="s">
        <v>80</v>
      </c>
      <c r="M69" s="171">
        <f>M68*25%</f>
        <v>303688.91371461458</v>
      </c>
      <c r="N69" s="171"/>
    </row>
    <row r="70" spans="1:14" ht="14.25" customHeight="1">
      <c r="L70" s="29" t="s">
        <v>81</v>
      </c>
      <c r="M70" s="171">
        <f>M68+M69</f>
        <v>1518444.568573073</v>
      </c>
      <c r="N70" s="171"/>
    </row>
  </sheetData>
  <mergeCells count="10">
    <mergeCell ref="M1:M2"/>
    <mergeCell ref="N1:N2"/>
    <mergeCell ref="M68:N68"/>
    <mergeCell ref="M69:N69"/>
    <mergeCell ref="M70:N70"/>
    <mergeCell ref="D1:K1"/>
    <mergeCell ref="A1:A2"/>
    <mergeCell ref="B1:B2"/>
    <mergeCell ref="C1:C2"/>
    <mergeCell ref="L1:L2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U72"/>
  <sheetViews>
    <sheetView tabSelected="1" zoomScale="103" zoomScaleNormal="103" workbookViewId="0">
      <selection activeCell="F16" sqref="F16"/>
    </sheetView>
  </sheetViews>
  <sheetFormatPr defaultColWidth="10.85546875" defaultRowHeight="11.25"/>
  <cols>
    <col min="1" max="1" width="4.42578125" style="46" customWidth="1"/>
    <col min="2" max="2" width="48.42578125" style="46" customWidth="1"/>
    <col min="3" max="3" width="4.28515625" style="46" customWidth="1"/>
    <col min="4" max="4" width="10.5703125" style="46" customWidth="1"/>
    <col min="5" max="6" width="10.7109375" style="46" customWidth="1"/>
    <col min="7" max="7" width="10.7109375" style="136" customWidth="1"/>
    <col min="8" max="9" width="10.7109375" style="46" hidden="1" customWidth="1"/>
    <col min="10" max="10" width="10.7109375" style="136" hidden="1" customWidth="1"/>
    <col min="11" max="11" width="10.7109375" style="124" hidden="1" customWidth="1"/>
    <col min="12" max="13" width="10.7109375" style="124" customWidth="1"/>
    <col min="14" max="17" width="12.85546875" style="46" customWidth="1"/>
    <col min="18" max="20" width="10.85546875" style="46"/>
    <col min="21" max="21" width="12.85546875" style="46" customWidth="1"/>
    <col min="22" max="16384" width="10.85546875" style="46"/>
  </cols>
  <sheetData>
    <row r="1" spans="1:21" ht="16.5" customHeight="1">
      <c r="A1" s="180" t="s">
        <v>82</v>
      </c>
      <c r="B1" s="180"/>
      <c r="C1" s="42"/>
      <c r="D1" s="42"/>
      <c r="E1" s="42"/>
      <c r="F1" s="42"/>
      <c r="G1" s="127"/>
      <c r="H1" s="42"/>
      <c r="I1" s="42"/>
      <c r="J1" s="127"/>
      <c r="K1" s="115"/>
      <c r="L1" s="115"/>
      <c r="M1" s="115"/>
      <c r="N1" s="43" t="s">
        <v>211</v>
      </c>
      <c r="O1" s="44" t="s">
        <v>228</v>
      </c>
      <c r="P1" s="45"/>
      <c r="Q1" s="181"/>
    </row>
    <row r="2" spans="1:21" ht="14.25" customHeight="1">
      <c r="A2" s="179" t="s">
        <v>208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47" t="s">
        <v>207</v>
      </c>
      <c r="O2" s="48">
        <v>44980</v>
      </c>
      <c r="P2" s="45"/>
      <c r="Q2" s="181"/>
    </row>
    <row r="3" spans="1:21" ht="14.25" customHeight="1">
      <c r="A3" s="179" t="s">
        <v>209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Q3" s="181"/>
    </row>
    <row r="4" spans="1:21" ht="14.25" customHeight="1">
      <c r="A4" s="179" t="s">
        <v>210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47"/>
      <c r="O4" s="49"/>
      <c r="P4" s="45"/>
      <c r="Q4" s="181"/>
    </row>
    <row r="5" spans="1:21" ht="12" thickBo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21">
      <c r="A6" s="186" t="s">
        <v>0</v>
      </c>
      <c r="B6" s="188" t="s">
        <v>212</v>
      </c>
      <c r="C6" s="190" t="s">
        <v>2</v>
      </c>
      <c r="D6" s="50" t="s">
        <v>83</v>
      </c>
      <c r="E6" s="183" t="s">
        <v>84</v>
      </c>
      <c r="F6" s="184"/>
      <c r="G6" s="184"/>
      <c r="H6" s="184"/>
      <c r="I6" s="184"/>
      <c r="J6" s="184"/>
      <c r="K6" s="184"/>
      <c r="L6" s="184"/>
      <c r="M6" s="185"/>
      <c r="N6" s="184" t="s">
        <v>85</v>
      </c>
      <c r="O6" s="184"/>
      <c r="P6" s="184"/>
      <c r="Q6" s="185"/>
      <c r="U6" s="51"/>
    </row>
    <row r="7" spans="1:21" ht="12" thickBot="1">
      <c r="A7" s="187"/>
      <c r="B7" s="189"/>
      <c r="C7" s="191"/>
      <c r="D7" s="52" t="s">
        <v>86</v>
      </c>
      <c r="E7" s="138" t="s">
        <v>87</v>
      </c>
      <c r="F7" s="150" t="s">
        <v>225</v>
      </c>
      <c r="G7" s="128" t="s">
        <v>226</v>
      </c>
      <c r="H7" s="150" t="s">
        <v>227</v>
      </c>
      <c r="I7" s="128" t="s">
        <v>224</v>
      </c>
      <c r="J7" s="128" t="s">
        <v>222</v>
      </c>
      <c r="K7" s="53" t="s">
        <v>223</v>
      </c>
      <c r="L7" s="53" t="s">
        <v>89</v>
      </c>
      <c r="M7" s="139" t="s">
        <v>90</v>
      </c>
      <c r="N7" s="54" t="s">
        <v>87</v>
      </c>
      <c r="O7" s="55" t="s">
        <v>88</v>
      </c>
      <c r="P7" s="55" t="s">
        <v>91</v>
      </c>
      <c r="Q7" s="56" t="s">
        <v>90</v>
      </c>
    </row>
    <row r="8" spans="1:21" ht="9.75" customHeight="1">
      <c r="A8" s="57"/>
      <c r="B8" s="58"/>
      <c r="C8" s="59"/>
      <c r="D8" s="60"/>
      <c r="E8" s="59"/>
      <c r="F8" s="59"/>
      <c r="G8" s="129"/>
      <c r="H8" s="59"/>
      <c r="I8" s="59"/>
      <c r="J8" s="129"/>
      <c r="K8" s="59"/>
      <c r="L8" s="59"/>
      <c r="M8" s="59"/>
      <c r="N8" s="61"/>
      <c r="O8" s="59"/>
      <c r="P8" s="59"/>
      <c r="Q8" s="60"/>
    </row>
    <row r="9" spans="1:21" ht="15.75" customHeight="1">
      <c r="A9" s="62" t="s">
        <v>92</v>
      </c>
      <c r="B9" s="63" t="s">
        <v>93</v>
      </c>
      <c r="C9" s="64"/>
      <c r="D9" s="64"/>
      <c r="E9" s="64"/>
      <c r="F9" s="64"/>
      <c r="G9" s="130"/>
      <c r="H9" s="64"/>
      <c r="I9" s="64"/>
      <c r="J9" s="130"/>
      <c r="K9" s="116"/>
      <c r="L9" s="116"/>
      <c r="M9" s="116"/>
      <c r="N9" s="65">
        <f>SUM(N10:N12)</f>
        <v>72052.14</v>
      </c>
      <c r="O9" s="65">
        <f>SUM(O10:O12)</f>
        <v>24779.303499999998</v>
      </c>
      <c r="P9" s="65">
        <f>SUM(P10:P12)</f>
        <v>72052.14</v>
      </c>
      <c r="Q9" s="65">
        <f>SUM(Q10:Q12)</f>
        <v>0</v>
      </c>
    </row>
    <row r="10" spans="1:21" ht="15.75" customHeight="1">
      <c r="A10" s="66" t="s">
        <v>94</v>
      </c>
      <c r="B10" s="67" t="s">
        <v>95</v>
      </c>
      <c r="C10" s="68" t="s">
        <v>96</v>
      </c>
      <c r="D10" s="69">
        <v>418.04</v>
      </c>
      <c r="E10" s="69">
        <v>1</v>
      </c>
      <c r="F10" s="69"/>
      <c r="G10" s="131"/>
      <c r="H10" s="69"/>
      <c r="I10" s="69"/>
      <c r="J10" s="131"/>
      <c r="K10" s="131">
        <v>1</v>
      </c>
      <c r="L10" s="117">
        <f>SUM(F10:K10)</f>
        <v>1</v>
      </c>
      <c r="M10" s="117">
        <f>E10-L10</f>
        <v>0</v>
      </c>
      <c r="N10" s="70">
        <f>D10*E10</f>
        <v>418.04</v>
      </c>
      <c r="O10" s="70">
        <f>(N10/E10)*F10</f>
        <v>0</v>
      </c>
      <c r="P10" s="70">
        <f>(N10/E10)*L10</f>
        <v>418.04</v>
      </c>
      <c r="Q10" s="70">
        <f>N10-P10</f>
        <v>0</v>
      </c>
    </row>
    <row r="11" spans="1:21" ht="15.75" customHeight="1">
      <c r="A11" s="71" t="s">
        <v>97</v>
      </c>
      <c r="B11" s="72" t="s">
        <v>98</v>
      </c>
      <c r="C11" s="73" t="s">
        <v>99</v>
      </c>
      <c r="D11" s="74">
        <v>836.09</v>
      </c>
      <c r="E11" s="74">
        <v>1</v>
      </c>
      <c r="F11" s="141"/>
      <c r="G11" s="151">
        <v>1</v>
      </c>
      <c r="H11" s="141"/>
      <c r="I11" s="141"/>
      <c r="J11" s="114"/>
      <c r="K11" s="114"/>
      <c r="L11" s="117">
        <f t="shared" ref="L11:L12" si="0">SUM(F11:K11)</f>
        <v>1</v>
      </c>
      <c r="M11" s="119">
        <f>E11-L11</f>
        <v>0</v>
      </c>
      <c r="N11" s="75">
        <f>D11*E11</f>
        <v>836.09</v>
      </c>
      <c r="O11" s="70">
        <f t="shared" ref="O11:O12" si="1">(N11/E11)*F11</f>
        <v>0</v>
      </c>
      <c r="P11" s="75">
        <f>(N11/E11)*L11</f>
        <v>836.09</v>
      </c>
      <c r="Q11" s="75">
        <f>N11-P11</f>
        <v>0</v>
      </c>
    </row>
    <row r="12" spans="1:21" ht="15.75" customHeight="1">
      <c r="A12" s="71" t="s">
        <v>100</v>
      </c>
      <c r="B12" s="72" t="s">
        <v>101</v>
      </c>
      <c r="C12" s="73" t="s">
        <v>96</v>
      </c>
      <c r="D12" s="74">
        <v>70798.009999999995</v>
      </c>
      <c r="E12" s="74">
        <v>1</v>
      </c>
      <c r="F12" s="141">
        <v>0.35</v>
      </c>
      <c r="G12" s="151">
        <v>0.15</v>
      </c>
      <c r="H12" s="141">
        <v>0.15</v>
      </c>
      <c r="I12" s="141">
        <v>0.1</v>
      </c>
      <c r="J12" s="114">
        <v>0.15</v>
      </c>
      <c r="K12" s="114">
        <v>0.1</v>
      </c>
      <c r="L12" s="117">
        <f t="shared" si="0"/>
        <v>1</v>
      </c>
      <c r="M12" s="119">
        <f>E12-L12</f>
        <v>0</v>
      </c>
      <c r="N12" s="75">
        <f>D12*E12</f>
        <v>70798.009999999995</v>
      </c>
      <c r="O12" s="70">
        <f t="shared" si="1"/>
        <v>24779.303499999998</v>
      </c>
      <c r="P12" s="75">
        <f>(N12/E12)*L12</f>
        <v>70798.009999999995</v>
      </c>
      <c r="Q12" s="75">
        <f>N12-P12</f>
        <v>0</v>
      </c>
    </row>
    <row r="13" spans="1:21" ht="15.75" customHeight="1">
      <c r="A13" s="76" t="s">
        <v>102</v>
      </c>
      <c r="B13" s="77" t="s">
        <v>21</v>
      </c>
      <c r="C13" s="78"/>
      <c r="D13" s="79"/>
      <c r="E13" s="80"/>
      <c r="F13" s="142"/>
      <c r="G13" s="152"/>
      <c r="H13" s="142"/>
      <c r="I13" s="142"/>
      <c r="J13" s="132"/>
      <c r="K13" s="120"/>
      <c r="L13" s="120"/>
      <c r="M13" s="120"/>
      <c r="N13" s="81">
        <f>SUM(N14:N21)</f>
        <v>37572.1</v>
      </c>
      <c r="O13" s="81">
        <f>SUM(O14:O21)</f>
        <v>1204.6600000000001</v>
      </c>
      <c r="P13" s="81">
        <f>SUM(P14:P21)</f>
        <v>8121.41</v>
      </c>
      <c r="Q13" s="81">
        <f>SUM(Q14:Q21)</f>
        <v>29450.690000000002</v>
      </c>
    </row>
    <row r="14" spans="1:21" ht="22.5">
      <c r="A14" s="71" t="s">
        <v>103</v>
      </c>
      <c r="B14" s="82" t="s">
        <v>104</v>
      </c>
      <c r="C14" s="83" t="s">
        <v>105</v>
      </c>
      <c r="D14" s="74">
        <v>5.38</v>
      </c>
      <c r="E14" s="84">
        <v>70</v>
      </c>
      <c r="F14" s="143"/>
      <c r="G14" s="153">
        <v>10</v>
      </c>
      <c r="H14" s="143">
        <v>10</v>
      </c>
      <c r="I14" s="143">
        <v>10</v>
      </c>
      <c r="J14" s="114">
        <v>10</v>
      </c>
      <c r="K14" s="118"/>
      <c r="L14" s="117">
        <f t="shared" ref="L14:L21" si="2">SUM(F14:K14)</f>
        <v>40</v>
      </c>
      <c r="M14" s="119">
        <f t="shared" ref="M14:M21" si="3">E14-L14</f>
        <v>30</v>
      </c>
      <c r="N14" s="75">
        <f t="shared" ref="N14:N21" si="4">D14*E14</f>
        <v>376.59999999999997</v>
      </c>
      <c r="O14" s="70">
        <f t="shared" ref="O14:O21" si="5">(N14/E14)*F14</f>
        <v>0</v>
      </c>
      <c r="P14" s="75">
        <f t="shared" ref="P14:P21" si="6">(N14/E14)*L14</f>
        <v>215.2</v>
      </c>
      <c r="Q14" s="75">
        <f t="shared" ref="Q14:Q21" si="7">N14-P14</f>
        <v>161.39999999999998</v>
      </c>
    </row>
    <row r="15" spans="1:21" ht="15.75" customHeight="1">
      <c r="A15" s="71" t="s">
        <v>106</v>
      </c>
      <c r="B15" s="82" t="s">
        <v>24</v>
      </c>
      <c r="C15" s="83" t="s">
        <v>105</v>
      </c>
      <c r="D15" s="74">
        <v>16.89</v>
      </c>
      <c r="E15" s="84">
        <v>140</v>
      </c>
      <c r="F15" s="143"/>
      <c r="G15" s="153"/>
      <c r="H15" s="143"/>
      <c r="I15" s="143"/>
      <c r="J15" s="114"/>
      <c r="K15" s="118"/>
      <c r="L15" s="117">
        <f t="shared" si="2"/>
        <v>0</v>
      </c>
      <c r="M15" s="119">
        <f t="shared" si="3"/>
        <v>140</v>
      </c>
      <c r="N15" s="75">
        <f t="shared" si="4"/>
        <v>2364.6</v>
      </c>
      <c r="O15" s="70">
        <f t="shared" si="5"/>
        <v>0</v>
      </c>
      <c r="P15" s="75">
        <f t="shared" si="6"/>
        <v>0</v>
      </c>
      <c r="Q15" s="75">
        <f t="shared" si="7"/>
        <v>2364.6</v>
      </c>
    </row>
    <row r="16" spans="1:21" ht="15.75" customHeight="1">
      <c r="A16" s="71" t="s">
        <v>107</v>
      </c>
      <c r="B16" s="82" t="s">
        <v>25</v>
      </c>
      <c r="C16" s="83" t="s">
        <v>105</v>
      </c>
      <c r="D16" s="74">
        <v>8.92</v>
      </c>
      <c r="E16" s="84">
        <v>140</v>
      </c>
      <c r="F16" s="143"/>
      <c r="G16" s="153"/>
      <c r="H16" s="143"/>
      <c r="I16" s="143"/>
      <c r="J16" s="114"/>
      <c r="K16" s="118"/>
      <c r="L16" s="117">
        <f t="shared" si="2"/>
        <v>0</v>
      </c>
      <c r="M16" s="119">
        <f t="shared" si="3"/>
        <v>140</v>
      </c>
      <c r="N16" s="75">
        <f t="shared" si="4"/>
        <v>1248.8</v>
      </c>
      <c r="O16" s="70">
        <f t="shared" si="5"/>
        <v>0</v>
      </c>
      <c r="P16" s="75">
        <f t="shared" si="6"/>
        <v>0</v>
      </c>
      <c r="Q16" s="75">
        <f t="shared" si="7"/>
        <v>1248.8</v>
      </c>
    </row>
    <row r="17" spans="1:17" ht="15.75" customHeight="1">
      <c r="A17" s="71" t="s">
        <v>108</v>
      </c>
      <c r="B17" s="82" t="s">
        <v>26</v>
      </c>
      <c r="C17" s="83" t="s">
        <v>96</v>
      </c>
      <c r="D17" s="74">
        <v>0.72</v>
      </c>
      <c r="E17" s="84">
        <v>400</v>
      </c>
      <c r="F17" s="143">
        <v>25</v>
      </c>
      <c r="G17" s="153">
        <v>140</v>
      </c>
      <c r="H17" s="143">
        <v>56</v>
      </c>
      <c r="I17" s="143">
        <v>56</v>
      </c>
      <c r="J17" s="114"/>
      <c r="K17" s="114">
        <v>56</v>
      </c>
      <c r="L17" s="117">
        <f t="shared" si="2"/>
        <v>333</v>
      </c>
      <c r="M17" s="119">
        <f t="shared" si="3"/>
        <v>67</v>
      </c>
      <c r="N17" s="75">
        <f t="shared" si="4"/>
        <v>288</v>
      </c>
      <c r="O17" s="70">
        <f t="shared" si="5"/>
        <v>18</v>
      </c>
      <c r="P17" s="75">
        <f t="shared" si="6"/>
        <v>239.76</v>
      </c>
      <c r="Q17" s="75">
        <f t="shared" si="7"/>
        <v>48.240000000000009</v>
      </c>
    </row>
    <row r="18" spans="1:17" ht="22.5">
      <c r="A18" s="71" t="s">
        <v>109</v>
      </c>
      <c r="B18" s="82" t="s">
        <v>28</v>
      </c>
      <c r="C18" s="83" t="s">
        <v>105</v>
      </c>
      <c r="D18" s="74">
        <v>7.82</v>
      </c>
      <c r="E18" s="84">
        <v>35</v>
      </c>
      <c r="F18" s="143">
        <v>10</v>
      </c>
      <c r="G18" s="153">
        <v>7.5</v>
      </c>
      <c r="H18" s="143">
        <v>5</v>
      </c>
      <c r="I18" s="143">
        <v>5</v>
      </c>
      <c r="J18" s="114">
        <v>5</v>
      </c>
      <c r="K18" s="114"/>
      <c r="L18" s="117">
        <f t="shared" si="2"/>
        <v>32.5</v>
      </c>
      <c r="M18" s="119">
        <f t="shared" si="3"/>
        <v>2.5</v>
      </c>
      <c r="N18" s="75">
        <f t="shared" si="4"/>
        <v>273.7</v>
      </c>
      <c r="O18" s="70">
        <f t="shared" si="5"/>
        <v>78.199999999999989</v>
      </c>
      <c r="P18" s="75">
        <f t="shared" si="6"/>
        <v>254.14999999999998</v>
      </c>
      <c r="Q18" s="75">
        <f t="shared" si="7"/>
        <v>19.550000000000011</v>
      </c>
    </row>
    <row r="19" spans="1:17" ht="22.5">
      <c r="A19" s="71" t="s">
        <v>110</v>
      </c>
      <c r="B19" s="82" t="s">
        <v>29</v>
      </c>
      <c r="C19" s="83" t="s">
        <v>111</v>
      </c>
      <c r="D19" s="74">
        <v>0.34</v>
      </c>
      <c r="E19" s="84">
        <v>56000</v>
      </c>
      <c r="F19" s="143">
        <v>2919</v>
      </c>
      <c r="G19" s="153">
        <v>8634</v>
      </c>
      <c r="H19" s="143">
        <v>2762</v>
      </c>
      <c r="I19" s="143">
        <v>2300</v>
      </c>
      <c r="J19" s="114">
        <f>1600+(24*20)</f>
        <v>2080</v>
      </c>
      <c r="K19" s="114">
        <v>1400</v>
      </c>
      <c r="L19" s="117">
        <f t="shared" si="2"/>
        <v>20095</v>
      </c>
      <c r="M19" s="119">
        <f t="shared" si="3"/>
        <v>35905</v>
      </c>
      <c r="N19" s="75">
        <f t="shared" si="4"/>
        <v>19040</v>
      </c>
      <c r="O19" s="70">
        <f t="shared" si="5"/>
        <v>992.46</v>
      </c>
      <c r="P19" s="75">
        <f t="shared" si="6"/>
        <v>6832.3</v>
      </c>
      <c r="Q19" s="75">
        <f t="shared" si="7"/>
        <v>12207.7</v>
      </c>
    </row>
    <row r="20" spans="1:17" ht="22.5">
      <c r="A20" s="71" t="s">
        <v>112</v>
      </c>
      <c r="B20" s="82" t="s">
        <v>31</v>
      </c>
      <c r="C20" s="83" t="s">
        <v>105</v>
      </c>
      <c r="D20" s="74">
        <v>1.1599999999999999</v>
      </c>
      <c r="E20" s="84">
        <v>700</v>
      </c>
      <c r="F20" s="143">
        <v>100</v>
      </c>
      <c r="G20" s="153">
        <v>100</v>
      </c>
      <c r="H20" s="143">
        <v>100</v>
      </c>
      <c r="I20" s="143">
        <v>100</v>
      </c>
      <c r="J20" s="114">
        <v>100</v>
      </c>
      <c r="K20" s="118"/>
      <c r="L20" s="117">
        <f t="shared" si="2"/>
        <v>500</v>
      </c>
      <c r="M20" s="119">
        <f t="shared" si="3"/>
        <v>200</v>
      </c>
      <c r="N20" s="75">
        <f t="shared" si="4"/>
        <v>812</v>
      </c>
      <c r="O20" s="70">
        <f t="shared" si="5"/>
        <v>115.99999999999999</v>
      </c>
      <c r="P20" s="75">
        <f t="shared" si="6"/>
        <v>580</v>
      </c>
      <c r="Q20" s="75">
        <f t="shared" si="7"/>
        <v>232</v>
      </c>
    </row>
    <row r="21" spans="1:17" ht="15.75" customHeight="1">
      <c r="A21" s="71" t="s">
        <v>113</v>
      </c>
      <c r="B21" s="72" t="s">
        <v>32</v>
      </c>
      <c r="C21" s="73" t="s">
        <v>99</v>
      </c>
      <c r="D21" s="74">
        <v>376.24</v>
      </c>
      <c r="E21" s="74">
        <v>35</v>
      </c>
      <c r="F21" s="141"/>
      <c r="G21" s="151"/>
      <c r="H21" s="141"/>
      <c r="I21" s="141"/>
      <c r="J21" s="114"/>
      <c r="K21" s="118"/>
      <c r="L21" s="117">
        <f t="shared" si="2"/>
        <v>0</v>
      </c>
      <c r="M21" s="119">
        <f t="shared" si="3"/>
        <v>35</v>
      </c>
      <c r="N21" s="75">
        <f t="shared" si="4"/>
        <v>13168.4</v>
      </c>
      <c r="O21" s="70">
        <f t="shared" si="5"/>
        <v>0</v>
      </c>
      <c r="P21" s="75">
        <f t="shared" si="6"/>
        <v>0</v>
      </c>
      <c r="Q21" s="75">
        <f t="shared" si="7"/>
        <v>13168.4</v>
      </c>
    </row>
    <row r="22" spans="1:17" ht="15.75" customHeight="1">
      <c r="A22" s="85" t="s">
        <v>114</v>
      </c>
      <c r="B22" s="77" t="s">
        <v>33</v>
      </c>
      <c r="C22" s="78"/>
      <c r="D22" s="86"/>
      <c r="E22" s="86"/>
      <c r="F22" s="144"/>
      <c r="G22" s="154"/>
      <c r="H22" s="144"/>
      <c r="I22" s="144"/>
      <c r="J22" s="132"/>
      <c r="K22" s="120"/>
      <c r="L22" s="120"/>
      <c r="M22" s="120"/>
      <c r="N22" s="81">
        <f>SUM(N23:N49)</f>
        <v>521994.78</v>
      </c>
      <c r="O22" s="81">
        <f>SUM(O23:O49)</f>
        <v>23172.308000000001</v>
      </c>
      <c r="P22" s="81">
        <f>SUM(P23:P49)</f>
        <v>268322.03000000003</v>
      </c>
      <c r="Q22" s="81">
        <f>SUM(Q23:Q49)</f>
        <v>253672.75</v>
      </c>
    </row>
    <row r="23" spans="1:17" ht="15.75" customHeight="1">
      <c r="A23" s="87" t="s">
        <v>115</v>
      </c>
      <c r="B23" s="82" t="s">
        <v>34</v>
      </c>
      <c r="C23" s="83" t="s">
        <v>96</v>
      </c>
      <c r="D23" s="74">
        <v>17.350000000000001</v>
      </c>
      <c r="E23" s="84">
        <v>96</v>
      </c>
      <c r="F23" s="143">
        <v>16</v>
      </c>
      <c r="G23" s="153">
        <v>23</v>
      </c>
      <c r="H23" s="143">
        <v>10</v>
      </c>
      <c r="I23" s="143">
        <v>11</v>
      </c>
      <c r="J23" s="114">
        <v>11</v>
      </c>
      <c r="K23" s="114">
        <v>11</v>
      </c>
      <c r="L23" s="117">
        <f t="shared" ref="L23:L49" si="8">SUM(F23:K23)</f>
        <v>82</v>
      </c>
      <c r="M23" s="119">
        <f t="shared" ref="M23:M49" si="9">E23-L23</f>
        <v>14</v>
      </c>
      <c r="N23" s="75">
        <f t="shared" ref="N23:N49" si="10">D23*E23</f>
        <v>1665.6000000000001</v>
      </c>
      <c r="O23" s="70">
        <f t="shared" ref="O23:O49" si="11">(N23/E23)*F23</f>
        <v>277.60000000000002</v>
      </c>
      <c r="P23" s="75">
        <f t="shared" ref="P23:P49" si="12">(N23/E23)*L23</f>
        <v>1422.7</v>
      </c>
      <c r="Q23" s="75">
        <f t="shared" ref="Q23:Q49" si="13">N23-P23</f>
        <v>242.90000000000009</v>
      </c>
    </row>
    <row r="24" spans="1:17" ht="15.75" customHeight="1">
      <c r="A24" s="87" t="s">
        <v>116</v>
      </c>
      <c r="B24" s="82" t="s">
        <v>35</v>
      </c>
      <c r="C24" s="88" t="s">
        <v>96</v>
      </c>
      <c r="D24" s="74">
        <v>22.34</v>
      </c>
      <c r="E24" s="84">
        <v>32</v>
      </c>
      <c r="F24" s="143">
        <v>3</v>
      </c>
      <c r="G24" s="153">
        <v>3</v>
      </c>
      <c r="H24" s="143">
        <v>8</v>
      </c>
      <c r="I24" s="143">
        <v>7</v>
      </c>
      <c r="J24" s="114">
        <v>2</v>
      </c>
      <c r="K24" s="114">
        <v>4</v>
      </c>
      <c r="L24" s="117">
        <f t="shared" si="8"/>
        <v>27</v>
      </c>
      <c r="M24" s="119">
        <f t="shared" si="9"/>
        <v>5</v>
      </c>
      <c r="N24" s="75">
        <f t="shared" si="10"/>
        <v>714.88</v>
      </c>
      <c r="O24" s="70">
        <f t="shared" si="11"/>
        <v>67.02</v>
      </c>
      <c r="P24" s="75">
        <f t="shared" si="12"/>
        <v>603.17999999999995</v>
      </c>
      <c r="Q24" s="75">
        <f t="shared" si="13"/>
        <v>111.70000000000005</v>
      </c>
    </row>
    <row r="25" spans="1:17" ht="33.75">
      <c r="A25" s="87" t="s">
        <v>117</v>
      </c>
      <c r="B25" s="82" t="s">
        <v>36</v>
      </c>
      <c r="C25" s="88" t="s">
        <v>111</v>
      </c>
      <c r="D25" s="74">
        <v>166.08</v>
      </c>
      <c r="E25" s="84">
        <v>450</v>
      </c>
      <c r="F25" s="143">
        <v>18.350000000000001</v>
      </c>
      <c r="G25" s="153">
        <v>212</v>
      </c>
      <c r="H25" s="143">
        <v>110</v>
      </c>
      <c r="I25" s="143">
        <v>63</v>
      </c>
      <c r="J25" s="114">
        <v>29.65</v>
      </c>
      <c r="K25" s="114">
        <v>17</v>
      </c>
      <c r="L25" s="117">
        <f t="shared" si="8"/>
        <v>450</v>
      </c>
      <c r="M25" s="119">
        <f t="shared" si="9"/>
        <v>0</v>
      </c>
      <c r="N25" s="75">
        <f t="shared" si="10"/>
        <v>74736</v>
      </c>
      <c r="O25" s="70">
        <f t="shared" si="11"/>
        <v>3047.5680000000007</v>
      </c>
      <c r="P25" s="75">
        <f t="shared" si="12"/>
        <v>74736</v>
      </c>
      <c r="Q25" s="75">
        <f t="shared" si="13"/>
        <v>0</v>
      </c>
    </row>
    <row r="26" spans="1:17">
      <c r="A26" s="87" t="s">
        <v>118</v>
      </c>
      <c r="B26" s="82" t="s">
        <v>37</v>
      </c>
      <c r="C26" s="83" t="s">
        <v>99</v>
      </c>
      <c r="D26" s="74">
        <v>94.81</v>
      </c>
      <c r="E26" s="84">
        <v>14</v>
      </c>
      <c r="F26" s="143"/>
      <c r="G26" s="153"/>
      <c r="H26" s="143"/>
      <c r="I26" s="143"/>
      <c r="J26" s="114"/>
      <c r="K26" s="114"/>
      <c r="L26" s="117">
        <f t="shared" si="8"/>
        <v>0</v>
      </c>
      <c r="M26" s="119">
        <f t="shared" si="9"/>
        <v>14</v>
      </c>
      <c r="N26" s="75">
        <f t="shared" si="10"/>
        <v>1327.3400000000001</v>
      </c>
      <c r="O26" s="70">
        <f t="shared" si="11"/>
        <v>0</v>
      </c>
      <c r="P26" s="75">
        <f t="shared" si="12"/>
        <v>0</v>
      </c>
      <c r="Q26" s="75">
        <f t="shared" si="13"/>
        <v>1327.3400000000001</v>
      </c>
    </row>
    <row r="27" spans="1:17" ht="33.75">
      <c r="A27" s="87" t="s">
        <v>119</v>
      </c>
      <c r="B27" s="89" t="s">
        <v>120</v>
      </c>
      <c r="C27" s="83" t="s">
        <v>111</v>
      </c>
      <c r="D27" s="74">
        <v>2.41</v>
      </c>
      <c r="E27" s="84">
        <v>16000</v>
      </c>
      <c r="F27" s="143">
        <v>500</v>
      </c>
      <c r="G27" s="153">
        <v>1500</v>
      </c>
      <c r="H27" s="143">
        <v>700</v>
      </c>
      <c r="I27" s="143">
        <v>700</v>
      </c>
      <c r="J27" s="114">
        <v>500</v>
      </c>
      <c r="K27" s="114">
        <v>840</v>
      </c>
      <c r="L27" s="117">
        <f t="shared" si="8"/>
        <v>4740</v>
      </c>
      <c r="M27" s="119">
        <f t="shared" si="9"/>
        <v>11260</v>
      </c>
      <c r="N27" s="75">
        <f t="shared" si="10"/>
        <v>38560</v>
      </c>
      <c r="O27" s="70">
        <f t="shared" si="11"/>
        <v>1205</v>
      </c>
      <c r="P27" s="75">
        <f t="shared" si="12"/>
        <v>11423.400000000001</v>
      </c>
      <c r="Q27" s="75">
        <f t="shared" si="13"/>
        <v>27136.6</v>
      </c>
    </row>
    <row r="28" spans="1:17" ht="33.75">
      <c r="A28" s="87" t="s">
        <v>121</v>
      </c>
      <c r="B28" s="89" t="s">
        <v>122</v>
      </c>
      <c r="C28" s="83" t="s">
        <v>111</v>
      </c>
      <c r="D28" s="74">
        <v>3.22</v>
      </c>
      <c r="E28" s="84">
        <v>20000</v>
      </c>
      <c r="F28" s="143">
        <v>2000</v>
      </c>
      <c r="G28" s="153">
        <v>3100</v>
      </c>
      <c r="H28" s="143">
        <v>1450</v>
      </c>
      <c r="I28" s="143">
        <v>1600</v>
      </c>
      <c r="J28" s="114">
        <v>1400</v>
      </c>
      <c r="K28" s="114">
        <v>860</v>
      </c>
      <c r="L28" s="117">
        <f t="shared" si="8"/>
        <v>10410</v>
      </c>
      <c r="M28" s="119">
        <f t="shared" si="9"/>
        <v>9590</v>
      </c>
      <c r="N28" s="75">
        <f t="shared" si="10"/>
        <v>64400.000000000007</v>
      </c>
      <c r="O28" s="70">
        <f t="shared" si="11"/>
        <v>6440</v>
      </c>
      <c r="P28" s="75">
        <f t="shared" si="12"/>
        <v>33520.200000000004</v>
      </c>
      <c r="Q28" s="75">
        <f t="shared" si="13"/>
        <v>30879.800000000003</v>
      </c>
    </row>
    <row r="29" spans="1:17" ht="33.75">
      <c r="A29" s="87" t="s">
        <v>123</v>
      </c>
      <c r="B29" s="89" t="s">
        <v>124</v>
      </c>
      <c r="C29" s="83" t="s">
        <v>111</v>
      </c>
      <c r="D29" s="74">
        <v>4.5599999999999996</v>
      </c>
      <c r="E29" s="84">
        <v>2400</v>
      </c>
      <c r="F29" s="143"/>
      <c r="G29" s="153">
        <v>150</v>
      </c>
      <c r="H29" s="143"/>
      <c r="I29" s="143"/>
      <c r="J29" s="114"/>
      <c r="K29" s="114">
        <v>150</v>
      </c>
      <c r="L29" s="117">
        <f t="shared" si="8"/>
        <v>300</v>
      </c>
      <c r="M29" s="119">
        <f t="shared" si="9"/>
        <v>2100</v>
      </c>
      <c r="N29" s="75">
        <f t="shared" si="10"/>
        <v>10943.999999999998</v>
      </c>
      <c r="O29" s="70">
        <f t="shared" si="11"/>
        <v>0</v>
      </c>
      <c r="P29" s="75">
        <f t="shared" si="12"/>
        <v>1367.9999999999998</v>
      </c>
      <c r="Q29" s="75">
        <f t="shared" si="13"/>
        <v>9575.9999999999982</v>
      </c>
    </row>
    <row r="30" spans="1:17" ht="33.75">
      <c r="A30" s="87" t="s">
        <v>125</v>
      </c>
      <c r="B30" s="89" t="s">
        <v>126</v>
      </c>
      <c r="C30" s="83" t="s">
        <v>111</v>
      </c>
      <c r="D30" s="74">
        <v>6.14</v>
      </c>
      <c r="E30" s="84">
        <v>300</v>
      </c>
      <c r="F30" s="143"/>
      <c r="G30" s="153"/>
      <c r="H30" s="143"/>
      <c r="I30" s="143">
        <v>95</v>
      </c>
      <c r="J30" s="114"/>
      <c r="K30" s="114">
        <v>205</v>
      </c>
      <c r="L30" s="117">
        <f t="shared" si="8"/>
        <v>300</v>
      </c>
      <c r="M30" s="119">
        <f t="shared" si="9"/>
        <v>0</v>
      </c>
      <c r="N30" s="75">
        <f t="shared" si="10"/>
        <v>1842</v>
      </c>
      <c r="O30" s="70">
        <f t="shared" si="11"/>
        <v>0</v>
      </c>
      <c r="P30" s="75">
        <f t="shared" si="12"/>
        <v>1842</v>
      </c>
      <c r="Q30" s="75">
        <f t="shared" si="13"/>
        <v>0</v>
      </c>
    </row>
    <row r="31" spans="1:17" ht="33.75">
      <c r="A31" s="87" t="s">
        <v>127</v>
      </c>
      <c r="B31" s="89" t="s">
        <v>128</v>
      </c>
      <c r="C31" s="83" t="s">
        <v>111</v>
      </c>
      <c r="D31" s="74">
        <v>9.66</v>
      </c>
      <c r="E31" s="84">
        <v>300</v>
      </c>
      <c r="F31" s="143"/>
      <c r="G31" s="153"/>
      <c r="H31" s="143"/>
      <c r="I31" s="143"/>
      <c r="J31" s="114"/>
      <c r="K31" s="114"/>
      <c r="L31" s="117">
        <f t="shared" si="8"/>
        <v>0</v>
      </c>
      <c r="M31" s="119">
        <f t="shared" si="9"/>
        <v>300</v>
      </c>
      <c r="N31" s="75">
        <f t="shared" si="10"/>
        <v>2898</v>
      </c>
      <c r="O31" s="70">
        <f t="shared" si="11"/>
        <v>0</v>
      </c>
      <c r="P31" s="75">
        <f t="shared" si="12"/>
        <v>0</v>
      </c>
      <c r="Q31" s="75">
        <f t="shared" si="13"/>
        <v>2898</v>
      </c>
    </row>
    <row r="32" spans="1:17" ht="22.5">
      <c r="A32" s="87" t="s">
        <v>129</v>
      </c>
      <c r="B32" s="89" t="s">
        <v>130</v>
      </c>
      <c r="C32" s="83" t="s">
        <v>111</v>
      </c>
      <c r="D32" s="74">
        <v>10.02</v>
      </c>
      <c r="E32" s="84">
        <v>300</v>
      </c>
      <c r="F32" s="143"/>
      <c r="G32" s="153"/>
      <c r="H32" s="143"/>
      <c r="I32" s="143"/>
      <c r="J32" s="114"/>
      <c r="K32" s="114"/>
      <c r="L32" s="117">
        <f t="shared" si="8"/>
        <v>0</v>
      </c>
      <c r="M32" s="119">
        <f t="shared" si="9"/>
        <v>300</v>
      </c>
      <c r="N32" s="75">
        <f t="shared" si="10"/>
        <v>3006</v>
      </c>
      <c r="O32" s="70">
        <f t="shared" si="11"/>
        <v>0</v>
      </c>
      <c r="P32" s="75">
        <f t="shared" si="12"/>
        <v>0</v>
      </c>
      <c r="Q32" s="75">
        <f t="shared" si="13"/>
        <v>3006</v>
      </c>
    </row>
    <row r="33" spans="1:17" ht="22.5">
      <c r="A33" s="87" t="s">
        <v>131</v>
      </c>
      <c r="B33" s="89" t="s">
        <v>132</v>
      </c>
      <c r="C33" s="83" t="s">
        <v>111</v>
      </c>
      <c r="D33" s="74">
        <v>16.440000000000001</v>
      </c>
      <c r="E33" s="84">
        <v>300</v>
      </c>
      <c r="F33" s="143"/>
      <c r="G33" s="153"/>
      <c r="H33" s="143"/>
      <c r="I33" s="143"/>
      <c r="J33" s="114"/>
      <c r="K33" s="114"/>
      <c r="L33" s="117">
        <f t="shared" si="8"/>
        <v>0</v>
      </c>
      <c r="M33" s="119">
        <f t="shared" si="9"/>
        <v>300</v>
      </c>
      <c r="N33" s="75">
        <f t="shared" si="10"/>
        <v>4932</v>
      </c>
      <c r="O33" s="70">
        <f t="shared" si="11"/>
        <v>0</v>
      </c>
      <c r="P33" s="75">
        <f t="shared" si="12"/>
        <v>0</v>
      </c>
      <c r="Q33" s="75">
        <f t="shared" si="13"/>
        <v>4932</v>
      </c>
    </row>
    <row r="34" spans="1:17" ht="15.75" customHeight="1">
      <c r="A34" s="87" t="s">
        <v>133</v>
      </c>
      <c r="B34" s="82" t="s">
        <v>45</v>
      </c>
      <c r="C34" s="83" t="s">
        <v>111</v>
      </c>
      <c r="D34" s="74">
        <v>59.42</v>
      </c>
      <c r="E34" s="84">
        <v>160</v>
      </c>
      <c r="F34" s="143"/>
      <c r="G34" s="153"/>
      <c r="H34" s="143"/>
      <c r="I34" s="143">
        <v>84</v>
      </c>
      <c r="J34" s="114">
        <v>36</v>
      </c>
      <c r="K34" s="114">
        <v>40</v>
      </c>
      <c r="L34" s="117">
        <f t="shared" si="8"/>
        <v>160</v>
      </c>
      <c r="M34" s="119">
        <f t="shared" si="9"/>
        <v>0</v>
      </c>
      <c r="N34" s="75">
        <f t="shared" si="10"/>
        <v>9507.2000000000007</v>
      </c>
      <c r="O34" s="70">
        <f t="shared" si="11"/>
        <v>0</v>
      </c>
      <c r="P34" s="75">
        <f t="shared" si="12"/>
        <v>9507.2000000000007</v>
      </c>
      <c r="Q34" s="75">
        <f t="shared" si="13"/>
        <v>0</v>
      </c>
    </row>
    <row r="35" spans="1:17" ht="15.75" customHeight="1">
      <c r="A35" s="87" t="s">
        <v>134</v>
      </c>
      <c r="B35" s="82" t="s">
        <v>46</v>
      </c>
      <c r="C35" s="88" t="s">
        <v>111</v>
      </c>
      <c r="D35" s="74">
        <v>73.58</v>
      </c>
      <c r="E35" s="84">
        <v>80</v>
      </c>
      <c r="F35" s="143"/>
      <c r="G35" s="153"/>
      <c r="H35" s="143"/>
      <c r="I35" s="143">
        <v>53</v>
      </c>
      <c r="J35" s="114">
        <v>27</v>
      </c>
      <c r="K35" s="114"/>
      <c r="L35" s="117">
        <f t="shared" si="8"/>
        <v>80</v>
      </c>
      <c r="M35" s="119">
        <f t="shared" si="9"/>
        <v>0</v>
      </c>
      <c r="N35" s="75">
        <f t="shared" si="10"/>
        <v>5886.4</v>
      </c>
      <c r="O35" s="70">
        <f t="shared" si="11"/>
        <v>0</v>
      </c>
      <c r="P35" s="75">
        <f t="shared" si="12"/>
        <v>5886.4</v>
      </c>
      <c r="Q35" s="75">
        <f t="shared" si="13"/>
        <v>0</v>
      </c>
    </row>
    <row r="36" spans="1:17" ht="15.75" customHeight="1">
      <c r="A36" s="87" t="s">
        <v>135</v>
      </c>
      <c r="B36" s="82" t="s">
        <v>47</v>
      </c>
      <c r="C36" s="83" t="s">
        <v>111</v>
      </c>
      <c r="D36" s="74">
        <v>123.74</v>
      </c>
      <c r="E36" s="84">
        <v>80</v>
      </c>
      <c r="F36" s="143"/>
      <c r="G36" s="153"/>
      <c r="H36" s="143">
        <v>58</v>
      </c>
      <c r="I36" s="143">
        <v>22</v>
      </c>
      <c r="J36" s="114"/>
      <c r="K36" s="114"/>
      <c r="L36" s="117">
        <f t="shared" si="8"/>
        <v>80</v>
      </c>
      <c r="M36" s="119">
        <f t="shared" si="9"/>
        <v>0</v>
      </c>
      <c r="N36" s="75">
        <f t="shared" si="10"/>
        <v>9899.1999999999989</v>
      </c>
      <c r="O36" s="70">
        <f t="shared" si="11"/>
        <v>0</v>
      </c>
      <c r="P36" s="75">
        <f t="shared" si="12"/>
        <v>9899.1999999999989</v>
      </c>
      <c r="Q36" s="75">
        <f t="shared" si="13"/>
        <v>0</v>
      </c>
    </row>
    <row r="37" spans="1:17" ht="22.5">
      <c r="A37" s="87" t="s">
        <v>136</v>
      </c>
      <c r="B37" s="82" t="s">
        <v>137</v>
      </c>
      <c r="C37" s="83" t="s">
        <v>111</v>
      </c>
      <c r="D37" s="74">
        <v>4.37</v>
      </c>
      <c r="E37" s="84">
        <v>2400</v>
      </c>
      <c r="F37" s="143">
        <v>66</v>
      </c>
      <c r="G37" s="153">
        <v>60</v>
      </c>
      <c r="H37" s="143"/>
      <c r="I37" s="143">
        <v>108</v>
      </c>
      <c r="J37" s="114"/>
      <c r="K37" s="114">
        <v>50</v>
      </c>
      <c r="L37" s="117">
        <f t="shared" si="8"/>
        <v>284</v>
      </c>
      <c r="M37" s="119">
        <f t="shared" si="9"/>
        <v>2116</v>
      </c>
      <c r="N37" s="75">
        <f t="shared" si="10"/>
        <v>10488</v>
      </c>
      <c r="O37" s="70">
        <f t="shared" si="11"/>
        <v>288.42</v>
      </c>
      <c r="P37" s="75">
        <f t="shared" si="12"/>
        <v>1241.08</v>
      </c>
      <c r="Q37" s="75">
        <f t="shared" si="13"/>
        <v>9246.92</v>
      </c>
    </row>
    <row r="38" spans="1:17" ht="22.5">
      <c r="A38" s="87" t="s">
        <v>138</v>
      </c>
      <c r="B38" s="82" t="s">
        <v>49</v>
      </c>
      <c r="C38" s="83" t="s">
        <v>96</v>
      </c>
      <c r="D38" s="74">
        <v>23.54</v>
      </c>
      <c r="E38" s="84">
        <v>2400</v>
      </c>
      <c r="F38" s="143"/>
      <c r="G38" s="153"/>
      <c r="H38" s="143"/>
      <c r="I38" s="143">
        <v>31</v>
      </c>
      <c r="J38" s="114"/>
      <c r="K38" s="114">
        <v>35</v>
      </c>
      <c r="L38" s="117">
        <f t="shared" si="8"/>
        <v>66</v>
      </c>
      <c r="M38" s="119">
        <f t="shared" si="9"/>
        <v>2334</v>
      </c>
      <c r="N38" s="75">
        <f t="shared" si="10"/>
        <v>56496</v>
      </c>
      <c r="O38" s="70">
        <f t="shared" si="11"/>
        <v>0</v>
      </c>
      <c r="P38" s="75">
        <f t="shared" si="12"/>
        <v>1553.6399999999999</v>
      </c>
      <c r="Q38" s="75">
        <f t="shared" si="13"/>
        <v>54942.36</v>
      </c>
    </row>
    <row r="39" spans="1:17" ht="15.75" customHeight="1">
      <c r="A39" s="87" t="s">
        <v>139</v>
      </c>
      <c r="B39" s="82" t="s">
        <v>50</v>
      </c>
      <c r="C39" s="88" t="s">
        <v>96</v>
      </c>
      <c r="D39" s="74">
        <v>75.73</v>
      </c>
      <c r="E39" s="84">
        <v>320</v>
      </c>
      <c r="F39" s="143">
        <v>52</v>
      </c>
      <c r="G39" s="153">
        <v>161</v>
      </c>
      <c r="H39" s="143"/>
      <c r="I39" s="143">
        <v>28</v>
      </c>
      <c r="J39" s="114">
        <v>22</v>
      </c>
      <c r="K39" s="114">
        <v>10</v>
      </c>
      <c r="L39" s="117">
        <f t="shared" si="8"/>
        <v>273</v>
      </c>
      <c r="M39" s="119">
        <f t="shared" si="9"/>
        <v>47</v>
      </c>
      <c r="N39" s="75">
        <f t="shared" si="10"/>
        <v>24233.600000000002</v>
      </c>
      <c r="O39" s="70">
        <f t="shared" si="11"/>
        <v>3937.96</v>
      </c>
      <c r="P39" s="75">
        <f t="shared" si="12"/>
        <v>20674.29</v>
      </c>
      <c r="Q39" s="75">
        <f t="shared" si="13"/>
        <v>3559.3100000000013</v>
      </c>
    </row>
    <row r="40" spans="1:17" ht="15.75" customHeight="1">
      <c r="A40" s="87" t="s">
        <v>140</v>
      </c>
      <c r="B40" s="82" t="s">
        <v>51</v>
      </c>
      <c r="C40" s="88" t="s">
        <v>96</v>
      </c>
      <c r="D40" s="74">
        <v>35.35</v>
      </c>
      <c r="E40" s="84">
        <v>160</v>
      </c>
      <c r="F40" s="143">
        <v>50</v>
      </c>
      <c r="G40" s="153"/>
      <c r="H40" s="143"/>
      <c r="I40" s="143"/>
      <c r="J40" s="114"/>
      <c r="K40" s="114"/>
      <c r="L40" s="117">
        <f t="shared" si="8"/>
        <v>50</v>
      </c>
      <c r="M40" s="119">
        <f t="shared" si="9"/>
        <v>110</v>
      </c>
      <c r="N40" s="75">
        <f t="shared" si="10"/>
        <v>5656</v>
      </c>
      <c r="O40" s="70">
        <f t="shared" si="11"/>
        <v>1767.5</v>
      </c>
      <c r="P40" s="75">
        <f t="shared" si="12"/>
        <v>1767.5</v>
      </c>
      <c r="Q40" s="75">
        <f t="shared" si="13"/>
        <v>3888.5</v>
      </c>
    </row>
    <row r="41" spans="1:17" ht="15.75" customHeight="1">
      <c r="A41" s="87" t="s">
        <v>141</v>
      </c>
      <c r="B41" s="82" t="s">
        <v>52</v>
      </c>
      <c r="C41" s="88" t="s">
        <v>142</v>
      </c>
      <c r="D41" s="74">
        <v>114.07</v>
      </c>
      <c r="E41" s="84">
        <v>800</v>
      </c>
      <c r="F41" s="143">
        <v>52</v>
      </c>
      <c r="G41" s="153">
        <v>282</v>
      </c>
      <c r="H41" s="143">
        <v>68</v>
      </c>
      <c r="I41" s="143">
        <v>70</v>
      </c>
      <c r="J41" s="114">
        <v>64</v>
      </c>
      <c r="K41" s="114">
        <v>20</v>
      </c>
      <c r="L41" s="117">
        <f t="shared" si="8"/>
        <v>556</v>
      </c>
      <c r="M41" s="119">
        <f t="shared" si="9"/>
        <v>244</v>
      </c>
      <c r="N41" s="75">
        <f t="shared" si="10"/>
        <v>91256</v>
      </c>
      <c r="O41" s="70">
        <f t="shared" si="11"/>
        <v>5931.6399999999994</v>
      </c>
      <c r="P41" s="75">
        <f t="shared" si="12"/>
        <v>63422.92</v>
      </c>
      <c r="Q41" s="75">
        <f t="shared" si="13"/>
        <v>27833.08</v>
      </c>
    </row>
    <row r="42" spans="1:17" ht="15.75" customHeight="1">
      <c r="A42" s="87" t="s">
        <v>143</v>
      </c>
      <c r="B42" s="82" t="s">
        <v>54</v>
      </c>
      <c r="C42" s="83" t="s">
        <v>142</v>
      </c>
      <c r="D42" s="74">
        <v>119.19</v>
      </c>
      <c r="E42" s="84">
        <v>360</v>
      </c>
      <c r="F42" s="143"/>
      <c r="G42" s="153">
        <v>96</v>
      </c>
      <c r="H42" s="143">
        <v>45</v>
      </c>
      <c r="I42" s="143">
        <v>56</v>
      </c>
      <c r="J42" s="114"/>
      <c r="K42" s="114"/>
      <c r="L42" s="117">
        <f t="shared" si="8"/>
        <v>197</v>
      </c>
      <c r="M42" s="119">
        <f t="shared" si="9"/>
        <v>163</v>
      </c>
      <c r="N42" s="75">
        <f t="shared" si="10"/>
        <v>42908.4</v>
      </c>
      <c r="O42" s="70">
        <f t="shared" si="11"/>
        <v>0</v>
      </c>
      <c r="P42" s="75">
        <f t="shared" si="12"/>
        <v>23480.43</v>
      </c>
      <c r="Q42" s="75">
        <f t="shared" si="13"/>
        <v>19427.97</v>
      </c>
    </row>
    <row r="43" spans="1:17" ht="90">
      <c r="A43" s="87" t="s">
        <v>144</v>
      </c>
      <c r="B43" s="90" t="s">
        <v>145</v>
      </c>
      <c r="C43" s="88" t="s">
        <v>96</v>
      </c>
      <c r="D43" s="74">
        <v>486.93</v>
      </c>
      <c r="E43" s="84">
        <v>16</v>
      </c>
      <c r="F43" s="143"/>
      <c r="G43" s="153"/>
      <c r="H43" s="143"/>
      <c r="I43" s="143"/>
      <c r="J43" s="114"/>
      <c r="K43" s="114"/>
      <c r="L43" s="117">
        <f t="shared" si="8"/>
        <v>0</v>
      </c>
      <c r="M43" s="119">
        <f t="shared" si="9"/>
        <v>16</v>
      </c>
      <c r="N43" s="75">
        <f t="shared" si="10"/>
        <v>7790.88</v>
      </c>
      <c r="O43" s="70">
        <f t="shared" si="11"/>
        <v>0</v>
      </c>
      <c r="P43" s="75">
        <f t="shared" si="12"/>
        <v>0</v>
      </c>
      <c r="Q43" s="75">
        <f t="shared" si="13"/>
        <v>7790.88</v>
      </c>
    </row>
    <row r="44" spans="1:17" ht="67.5">
      <c r="A44" s="87" t="s">
        <v>146</v>
      </c>
      <c r="B44" s="90" t="s">
        <v>147</v>
      </c>
      <c r="C44" s="88" t="s">
        <v>96</v>
      </c>
      <c r="D44" s="74">
        <v>808.25</v>
      </c>
      <c r="E44" s="84">
        <v>8</v>
      </c>
      <c r="F44" s="143"/>
      <c r="G44" s="153"/>
      <c r="H44" s="143"/>
      <c r="I44" s="143"/>
      <c r="J44" s="114"/>
      <c r="K44" s="114"/>
      <c r="L44" s="117">
        <f t="shared" si="8"/>
        <v>0</v>
      </c>
      <c r="M44" s="119">
        <f t="shared" si="9"/>
        <v>8</v>
      </c>
      <c r="N44" s="75">
        <f t="shared" si="10"/>
        <v>6466</v>
      </c>
      <c r="O44" s="70">
        <f t="shared" si="11"/>
        <v>0</v>
      </c>
      <c r="P44" s="75">
        <f t="shared" si="12"/>
        <v>0</v>
      </c>
      <c r="Q44" s="75">
        <f t="shared" si="13"/>
        <v>6466</v>
      </c>
    </row>
    <row r="45" spans="1:17" ht="22.5">
      <c r="A45" s="87" t="s">
        <v>148</v>
      </c>
      <c r="B45" s="91" t="s">
        <v>149</v>
      </c>
      <c r="C45" s="88" t="s">
        <v>96</v>
      </c>
      <c r="D45" s="74">
        <v>8.27</v>
      </c>
      <c r="E45" s="84">
        <v>160</v>
      </c>
      <c r="F45" s="143">
        <v>4</v>
      </c>
      <c r="G45" s="153"/>
      <c r="H45" s="143"/>
      <c r="I45" s="143"/>
      <c r="J45" s="114"/>
      <c r="K45" s="114"/>
      <c r="L45" s="117">
        <f t="shared" si="8"/>
        <v>4</v>
      </c>
      <c r="M45" s="119">
        <f t="shared" si="9"/>
        <v>156</v>
      </c>
      <c r="N45" s="75">
        <f t="shared" si="10"/>
        <v>1323.1999999999998</v>
      </c>
      <c r="O45" s="70">
        <f t="shared" si="11"/>
        <v>33.08</v>
      </c>
      <c r="P45" s="75">
        <f t="shared" si="12"/>
        <v>33.08</v>
      </c>
      <c r="Q45" s="75">
        <f t="shared" si="13"/>
        <v>1290.1199999999999</v>
      </c>
    </row>
    <row r="46" spans="1:17" ht="22.5">
      <c r="A46" s="87" t="s">
        <v>150</v>
      </c>
      <c r="B46" s="91" t="s">
        <v>151</v>
      </c>
      <c r="C46" s="88" t="s">
        <v>96</v>
      </c>
      <c r="D46" s="74">
        <v>50.12</v>
      </c>
      <c r="E46" s="84">
        <v>160</v>
      </c>
      <c r="F46" s="143"/>
      <c r="G46" s="153"/>
      <c r="H46" s="143"/>
      <c r="I46" s="143"/>
      <c r="J46" s="114">
        <v>3</v>
      </c>
      <c r="K46" s="114"/>
      <c r="L46" s="117">
        <f t="shared" si="8"/>
        <v>3</v>
      </c>
      <c r="M46" s="119">
        <f t="shared" si="9"/>
        <v>157</v>
      </c>
      <c r="N46" s="75">
        <f t="shared" si="10"/>
        <v>8019.2</v>
      </c>
      <c r="O46" s="70">
        <f t="shared" si="11"/>
        <v>0</v>
      </c>
      <c r="P46" s="75">
        <f t="shared" si="12"/>
        <v>150.35999999999999</v>
      </c>
      <c r="Q46" s="75">
        <f t="shared" si="13"/>
        <v>7868.84</v>
      </c>
    </row>
    <row r="47" spans="1:17" ht="22.5">
      <c r="A47" s="87" t="s">
        <v>152</v>
      </c>
      <c r="B47" s="82" t="s">
        <v>57</v>
      </c>
      <c r="C47" s="83" t="s">
        <v>96</v>
      </c>
      <c r="D47" s="74">
        <v>9.4600000000000009</v>
      </c>
      <c r="E47" s="84">
        <v>80</v>
      </c>
      <c r="F47" s="143"/>
      <c r="G47" s="153"/>
      <c r="H47" s="143"/>
      <c r="I47" s="143"/>
      <c r="J47" s="114">
        <v>17</v>
      </c>
      <c r="K47" s="114">
        <v>3</v>
      </c>
      <c r="L47" s="117">
        <f t="shared" si="8"/>
        <v>20</v>
      </c>
      <c r="M47" s="119">
        <f t="shared" si="9"/>
        <v>60</v>
      </c>
      <c r="N47" s="75">
        <f t="shared" si="10"/>
        <v>756.80000000000007</v>
      </c>
      <c r="O47" s="70">
        <f t="shared" si="11"/>
        <v>0</v>
      </c>
      <c r="P47" s="75">
        <f t="shared" si="12"/>
        <v>189.20000000000002</v>
      </c>
      <c r="Q47" s="75">
        <f t="shared" si="13"/>
        <v>567.6</v>
      </c>
    </row>
    <row r="48" spans="1:17" ht="22.5">
      <c r="A48" s="87" t="s">
        <v>153</v>
      </c>
      <c r="B48" s="82" t="s">
        <v>58</v>
      </c>
      <c r="C48" s="83" t="s">
        <v>96</v>
      </c>
      <c r="D48" s="74">
        <v>61.13</v>
      </c>
      <c r="E48" s="84">
        <v>16</v>
      </c>
      <c r="F48" s="143"/>
      <c r="G48" s="153"/>
      <c r="H48" s="143"/>
      <c r="I48" s="143"/>
      <c r="J48" s="114">
        <v>5</v>
      </c>
      <c r="K48" s="114"/>
      <c r="L48" s="117">
        <f t="shared" si="8"/>
        <v>5</v>
      </c>
      <c r="M48" s="119">
        <f t="shared" si="9"/>
        <v>11</v>
      </c>
      <c r="N48" s="75">
        <f t="shared" si="10"/>
        <v>978.08</v>
      </c>
      <c r="O48" s="70">
        <f t="shared" si="11"/>
        <v>0</v>
      </c>
      <c r="P48" s="75">
        <f t="shared" si="12"/>
        <v>305.65000000000003</v>
      </c>
      <c r="Q48" s="75">
        <f t="shared" si="13"/>
        <v>672.43000000000006</v>
      </c>
    </row>
    <row r="49" spans="1:17" ht="22.5">
      <c r="A49" s="87" t="s">
        <v>154</v>
      </c>
      <c r="B49" s="82" t="s">
        <v>155</v>
      </c>
      <c r="C49" s="83" t="s">
        <v>96</v>
      </c>
      <c r="D49" s="74">
        <v>88.26</v>
      </c>
      <c r="E49" s="84">
        <v>400</v>
      </c>
      <c r="F49" s="143">
        <v>2</v>
      </c>
      <c r="G49" s="153">
        <v>2</v>
      </c>
      <c r="H49" s="143"/>
      <c r="I49" s="143"/>
      <c r="J49" s="114"/>
      <c r="K49" s="114">
        <v>56</v>
      </c>
      <c r="L49" s="117">
        <f t="shared" si="8"/>
        <v>60</v>
      </c>
      <c r="M49" s="119">
        <f t="shared" si="9"/>
        <v>340</v>
      </c>
      <c r="N49" s="75">
        <f t="shared" si="10"/>
        <v>35304</v>
      </c>
      <c r="O49" s="70">
        <f t="shared" si="11"/>
        <v>176.52</v>
      </c>
      <c r="P49" s="75">
        <f t="shared" si="12"/>
        <v>5295.6</v>
      </c>
      <c r="Q49" s="75">
        <f t="shared" si="13"/>
        <v>30008.400000000001</v>
      </c>
    </row>
    <row r="50" spans="1:17">
      <c r="A50" s="85" t="s">
        <v>156</v>
      </c>
      <c r="B50" s="77" t="s">
        <v>60</v>
      </c>
      <c r="C50" s="78"/>
      <c r="D50" s="86"/>
      <c r="E50" s="80"/>
      <c r="F50" s="142"/>
      <c r="G50" s="152"/>
      <c r="H50" s="142"/>
      <c r="I50" s="142"/>
      <c r="J50" s="132"/>
      <c r="K50" s="120"/>
      <c r="L50" s="120"/>
      <c r="M50" s="120"/>
      <c r="N50" s="81">
        <f>SUM(N51:N59)</f>
        <v>378667.99999999994</v>
      </c>
      <c r="O50" s="81">
        <f>SUM(O51:O59)</f>
        <v>39622.25</v>
      </c>
      <c r="P50" s="81">
        <f>SUM(P51:P59)</f>
        <v>185906.19999999995</v>
      </c>
      <c r="Q50" s="81">
        <f>SUM(Q51:Q59)</f>
        <v>192761.80000000002</v>
      </c>
    </row>
    <row r="51" spans="1:17">
      <c r="A51" s="87" t="s">
        <v>157</v>
      </c>
      <c r="B51" s="82" t="s">
        <v>61</v>
      </c>
      <c r="C51" s="88" t="s">
        <v>111</v>
      </c>
      <c r="D51" s="74">
        <v>6.68</v>
      </c>
      <c r="E51" s="84">
        <v>18500</v>
      </c>
      <c r="F51" s="143">
        <v>2228</v>
      </c>
      <c r="G51" s="153">
        <f>2210+2377</f>
        <v>4587</v>
      </c>
      <c r="H51" s="143">
        <v>1650</v>
      </c>
      <c r="I51" s="143">
        <v>1885</v>
      </c>
      <c r="J51" s="114">
        <v>1905</v>
      </c>
      <c r="K51" s="118"/>
      <c r="L51" s="117">
        <f t="shared" ref="L51:L66" si="14">SUM(G51:K51)</f>
        <v>10027</v>
      </c>
      <c r="M51" s="119">
        <f t="shared" ref="M51:M59" si="15">E51-L51</f>
        <v>8473</v>
      </c>
      <c r="N51" s="75">
        <f t="shared" ref="N51:N59" si="16">D51*E51</f>
        <v>123580</v>
      </c>
      <c r="O51" s="70">
        <f t="shared" ref="O51:O59" si="17">(N51/E51)*F51</f>
        <v>14883.039999999999</v>
      </c>
      <c r="P51" s="75">
        <f t="shared" ref="P51:P59" si="18">(N51/E51)*L51</f>
        <v>66980.36</v>
      </c>
      <c r="Q51" s="75">
        <f t="shared" ref="Q51:Q59" si="19">N51-P51</f>
        <v>56599.64</v>
      </c>
    </row>
    <row r="52" spans="1:17" ht="22.5">
      <c r="A52" s="87" t="s">
        <v>158</v>
      </c>
      <c r="B52" s="82" t="s">
        <v>137</v>
      </c>
      <c r="C52" s="88" t="s">
        <v>111</v>
      </c>
      <c r="D52" s="74">
        <v>4.37</v>
      </c>
      <c r="E52" s="84">
        <v>800</v>
      </c>
      <c r="F52" s="143">
        <v>10</v>
      </c>
      <c r="G52" s="153">
        <v>10</v>
      </c>
      <c r="H52" s="143">
        <v>36</v>
      </c>
      <c r="I52" s="143"/>
      <c r="J52" s="114">
        <v>70</v>
      </c>
      <c r="K52" s="118"/>
      <c r="L52" s="117">
        <f t="shared" si="14"/>
        <v>116</v>
      </c>
      <c r="M52" s="119">
        <f t="shared" si="15"/>
        <v>684</v>
      </c>
      <c r="N52" s="75">
        <f t="shared" si="16"/>
        <v>3496</v>
      </c>
      <c r="O52" s="70">
        <f t="shared" si="17"/>
        <v>43.7</v>
      </c>
      <c r="P52" s="75">
        <f t="shared" si="18"/>
        <v>506.92</v>
      </c>
      <c r="Q52" s="75">
        <f t="shared" si="19"/>
        <v>2989.08</v>
      </c>
    </row>
    <row r="53" spans="1:17" ht="22.5">
      <c r="A53" s="87" t="s">
        <v>159</v>
      </c>
      <c r="B53" s="82" t="s">
        <v>160</v>
      </c>
      <c r="C53" s="88" t="s">
        <v>111</v>
      </c>
      <c r="D53" s="74">
        <v>5.44</v>
      </c>
      <c r="E53" s="84">
        <v>1600</v>
      </c>
      <c r="F53" s="143">
        <v>10</v>
      </c>
      <c r="G53" s="153">
        <v>10</v>
      </c>
      <c r="H53" s="143">
        <v>18</v>
      </c>
      <c r="I53" s="143"/>
      <c r="J53" s="114">
        <v>15</v>
      </c>
      <c r="K53" s="118"/>
      <c r="L53" s="117">
        <f t="shared" si="14"/>
        <v>43</v>
      </c>
      <c r="M53" s="119">
        <f t="shared" si="15"/>
        <v>1557</v>
      </c>
      <c r="N53" s="75">
        <f t="shared" si="16"/>
        <v>8704</v>
      </c>
      <c r="O53" s="70">
        <f t="shared" si="17"/>
        <v>54.400000000000006</v>
      </c>
      <c r="P53" s="75">
        <f t="shared" si="18"/>
        <v>233.92000000000002</v>
      </c>
      <c r="Q53" s="75">
        <f t="shared" si="19"/>
        <v>8470.08</v>
      </c>
    </row>
    <row r="54" spans="1:17" ht="22.5">
      <c r="A54" s="87" t="s">
        <v>161</v>
      </c>
      <c r="B54" s="82" t="s">
        <v>65</v>
      </c>
      <c r="C54" s="88" t="s">
        <v>142</v>
      </c>
      <c r="D54" s="74">
        <v>225.2</v>
      </c>
      <c r="E54" s="84">
        <v>640</v>
      </c>
      <c r="F54" s="143">
        <v>76</v>
      </c>
      <c r="G54" s="153">
        <v>148</v>
      </c>
      <c r="H54" s="143">
        <v>58</v>
      </c>
      <c r="I54" s="143">
        <v>72</v>
      </c>
      <c r="J54" s="114">
        <v>68</v>
      </c>
      <c r="K54" s="118"/>
      <c r="L54" s="117">
        <f t="shared" si="14"/>
        <v>346</v>
      </c>
      <c r="M54" s="119">
        <f t="shared" si="15"/>
        <v>294</v>
      </c>
      <c r="N54" s="75">
        <f t="shared" si="16"/>
        <v>144128</v>
      </c>
      <c r="O54" s="70">
        <f t="shared" si="17"/>
        <v>17115.2</v>
      </c>
      <c r="P54" s="75">
        <f t="shared" si="18"/>
        <v>77919.199999999997</v>
      </c>
      <c r="Q54" s="75">
        <f t="shared" si="19"/>
        <v>66208.800000000003</v>
      </c>
    </row>
    <row r="55" spans="1:17" ht="22.5">
      <c r="A55" s="87" t="s">
        <v>162</v>
      </c>
      <c r="B55" s="82" t="s">
        <v>66</v>
      </c>
      <c r="C55" s="88" t="s">
        <v>142</v>
      </c>
      <c r="D55" s="74">
        <v>77.19</v>
      </c>
      <c r="E55" s="84">
        <v>320</v>
      </c>
      <c r="F55" s="143"/>
      <c r="G55" s="153"/>
      <c r="H55" s="143"/>
      <c r="I55" s="143"/>
      <c r="J55" s="114"/>
      <c r="K55" s="118"/>
      <c r="L55" s="117">
        <f t="shared" si="14"/>
        <v>0</v>
      </c>
      <c r="M55" s="119">
        <f t="shared" si="15"/>
        <v>320</v>
      </c>
      <c r="N55" s="75">
        <f t="shared" si="16"/>
        <v>24700.799999999999</v>
      </c>
      <c r="O55" s="70">
        <f t="shared" si="17"/>
        <v>0</v>
      </c>
      <c r="P55" s="75">
        <f t="shared" si="18"/>
        <v>0</v>
      </c>
      <c r="Q55" s="75">
        <f t="shared" si="19"/>
        <v>24700.799999999999</v>
      </c>
    </row>
    <row r="56" spans="1:17" ht="22.5">
      <c r="A56" s="87" t="s">
        <v>163</v>
      </c>
      <c r="B56" s="82" t="s">
        <v>67</v>
      </c>
      <c r="C56" s="88" t="s">
        <v>96</v>
      </c>
      <c r="D56" s="74">
        <v>725.63</v>
      </c>
      <c r="E56" s="84">
        <v>8</v>
      </c>
      <c r="F56" s="143">
        <v>1</v>
      </c>
      <c r="G56" s="153">
        <v>2</v>
      </c>
      <c r="H56" s="143">
        <v>1</v>
      </c>
      <c r="I56" s="143">
        <v>2</v>
      </c>
      <c r="J56" s="114"/>
      <c r="K56" s="118"/>
      <c r="L56" s="117">
        <f t="shared" si="14"/>
        <v>5</v>
      </c>
      <c r="M56" s="119">
        <f t="shared" si="15"/>
        <v>3</v>
      </c>
      <c r="N56" s="75">
        <f t="shared" si="16"/>
        <v>5805.04</v>
      </c>
      <c r="O56" s="70">
        <f t="shared" si="17"/>
        <v>725.63</v>
      </c>
      <c r="P56" s="75">
        <f t="shared" si="18"/>
        <v>3628.15</v>
      </c>
      <c r="Q56" s="75">
        <f t="shared" si="19"/>
        <v>2176.89</v>
      </c>
    </row>
    <row r="57" spans="1:17">
      <c r="A57" s="87" t="s">
        <v>164</v>
      </c>
      <c r="B57" s="82" t="s">
        <v>68</v>
      </c>
      <c r="C57" s="88" t="s">
        <v>96</v>
      </c>
      <c r="D57" s="74">
        <v>337.96</v>
      </c>
      <c r="E57" s="84">
        <v>40</v>
      </c>
      <c r="F57" s="143">
        <v>4</v>
      </c>
      <c r="G57" s="153">
        <v>7</v>
      </c>
      <c r="H57" s="143">
        <v>3</v>
      </c>
      <c r="I57" s="143">
        <v>3</v>
      </c>
      <c r="J57" s="114">
        <v>3</v>
      </c>
      <c r="K57" s="118"/>
      <c r="L57" s="117">
        <f t="shared" si="14"/>
        <v>16</v>
      </c>
      <c r="M57" s="119">
        <f t="shared" si="15"/>
        <v>24</v>
      </c>
      <c r="N57" s="75">
        <f t="shared" si="16"/>
        <v>13518.4</v>
      </c>
      <c r="O57" s="70">
        <f t="shared" si="17"/>
        <v>1351.84</v>
      </c>
      <c r="P57" s="75">
        <f t="shared" si="18"/>
        <v>5407.36</v>
      </c>
      <c r="Q57" s="75">
        <f t="shared" si="19"/>
        <v>8111.04</v>
      </c>
    </row>
    <row r="58" spans="1:17" ht="22.5">
      <c r="A58" s="87" t="s">
        <v>165</v>
      </c>
      <c r="B58" s="82" t="s">
        <v>166</v>
      </c>
      <c r="C58" s="88" t="s">
        <v>96</v>
      </c>
      <c r="D58" s="74">
        <v>1106.77</v>
      </c>
      <c r="E58" s="84">
        <v>8</v>
      </c>
      <c r="F58" s="143"/>
      <c r="G58" s="153"/>
      <c r="H58" s="143">
        <v>1</v>
      </c>
      <c r="I58" s="143">
        <v>5</v>
      </c>
      <c r="J58" s="114"/>
      <c r="K58" s="118"/>
      <c r="L58" s="117">
        <f t="shared" si="14"/>
        <v>6</v>
      </c>
      <c r="M58" s="119">
        <f t="shared" si="15"/>
        <v>2</v>
      </c>
      <c r="N58" s="75">
        <f t="shared" si="16"/>
        <v>8854.16</v>
      </c>
      <c r="O58" s="70">
        <f t="shared" si="17"/>
        <v>0</v>
      </c>
      <c r="P58" s="75">
        <f t="shared" si="18"/>
        <v>6640.62</v>
      </c>
      <c r="Q58" s="75">
        <f t="shared" si="19"/>
        <v>2213.54</v>
      </c>
    </row>
    <row r="59" spans="1:17" ht="15.75" customHeight="1">
      <c r="A59" s="87" t="s">
        <v>167</v>
      </c>
      <c r="B59" s="92" t="s">
        <v>70</v>
      </c>
      <c r="C59" s="93" t="s">
        <v>96</v>
      </c>
      <c r="D59" s="94">
        <v>71.69</v>
      </c>
      <c r="E59" s="95">
        <v>640</v>
      </c>
      <c r="F59" s="145">
        <v>76</v>
      </c>
      <c r="G59" s="155">
        <v>148</v>
      </c>
      <c r="H59" s="145">
        <v>58</v>
      </c>
      <c r="I59" s="145">
        <v>69</v>
      </c>
      <c r="J59" s="133">
        <v>68</v>
      </c>
      <c r="K59" s="121"/>
      <c r="L59" s="117">
        <f t="shared" si="14"/>
        <v>343</v>
      </c>
      <c r="M59" s="122">
        <f t="shared" si="15"/>
        <v>297</v>
      </c>
      <c r="N59" s="96">
        <f t="shared" si="16"/>
        <v>45881.599999999999</v>
      </c>
      <c r="O59" s="70">
        <f t="shared" si="17"/>
        <v>5448.44</v>
      </c>
      <c r="P59" s="96">
        <f t="shared" si="18"/>
        <v>24589.67</v>
      </c>
      <c r="Q59" s="96">
        <f t="shared" si="19"/>
        <v>21291.93</v>
      </c>
    </row>
    <row r="60" spans="1:17" ht="15.75" customHeight="1">
      <c r="A60" s="97" t="s">
        <v>168</v>
      </c>
      <c r="B60" s="77" t="s">
        <v>71</v>
      </c>
      <c r="C60" s="78"/>
      <c r="D60" s="79"/>
      <c r="E60" s="98"/>
      <c r="F60" s="146"/>
      <c r="G60" s="156"/>
      <c r="H60" s="146"/>
      <c r="I60" s="146"/>
      <c r="J60" s="132"/>
      <c r="K60" s="123"/>
      <c r="L60" s="123"/>
      <c r="M60" s="123"/>
      <c r="N60" s="81">
        <f>SUM(N61:N63)</f>
        <v>11372</v>
      </c>
      <c r="O60" s="81">
        <f>SUM(O61:O63)</f>
        <v>0</v>
      </c>
      <c r="P60" s="81">
        <f>SUM(P61:P63)</f>
        <v>7902.1399999999994</v>
      </c>
      <c r="Q60" s="81">
        <f>SUM(Q61:Q63)</f>
        <v>3469.86</v>
      </c>
    </row>
    <row r="61" spans="1:17" ht="15.75" customHeight="1">
      <c r="A61" s="99" t="s">
        <v>169</v>
      </c>
      <c r="B61" s="82" t="s">
        <v>215</v>
      </c>
      <c r="C61" s="83" t="s">
        <v>170</v>
      </c>
      <c r="D61" s="74">
        <v>8.7899999999999991</v>
      </c>
      <c r="E61" s="84">
        <v>400</v>
      </c>
      <c r="F61" s="143"/>
      <c r="G61" s="153"/>
      <c r="H61" s="143">
        <v>267</v>
      </c>
      <c r="I61" s="143"/>
      <c r="J61" s="114">
        <f>96+37</f>
        <v>133</v>
      </c>
      <c r="K61" s="118"/>
      <c r="L61" s="117">
        <f t="shared" si="14"/>
        <v>400</v>
      </c>
      <c r="M61" s="119">
        <f>E61-L61</f>
        <v>0</v>
      </c>
      <c r="N61" s="75">
        <f>D61*E61</f>
        <v>3515.9999999999995</v>
      </c>
      <c r="O61" s="70">
        <f t="shared" ref="O61:O63" si="20">(N61/E61)*F61</f>
        <v>0</v>
      </c>
      <c r="P61" s="75">
        <f>(N61/E61)*L61</f>
        <v>3515.9999999999995</v>
      </c>
      <c r="Q61" s="75">
        <f>N61-P61</f>
        <v>0</v>
      </c>
    </row>
    <row r="62" spans="1:17" ht="22.5">
      <c r="A62" s="99" t="s">
        <v>171</v>
      </c>
      <c r="B62" s="100" t="s">
        <v>213</v>
      </c>
      <c r="C62" s="101" t="s">
        <v>170</v>
      </c>
      <c r="D62" s="74">
        <v>10.42</v>
      </c>
      <c r="E62" s="140">
        <v>400</v>
      </c>
      <c r="F62" s="147"/>
      <c r="G62" s="157"/>
      <c r="H62" s="147"/>
      <c r="I62" s="147"/>
      <c r="J62" s="114">
        <v>67</v>
      </c>
      <c r="K62" s="118"/>
      <c r="L62" s="117">
        <f t="shared" si="14"/>
        <v>67</v>
      </c>
      <c r="M62" s="119">
        <f>E62-L62</f>
        <v>333</v>
      </c>
      <c r="N62" s="75">
        <f>D62*E62</f>
        <v>4168</v>
      </c>
      <c r="O62" s="70">
        <f t="shared" si="20"/>
        <v>0</v>
      </c>
      <c r="P62" s="75">
        <f>(N62/E62)*L62</f>
        <v>698.14</v>
      </c>
      <c r="Q62" s="75">
        <f>N62-P62</f>
        <v>3469.86</v>
      </c>
    </row>
    <row r="63" spans="1:17" ht="22.5">
      <c r="A63" s="99" t="s">
        <v>172</v>
      </c>
      <c r="B63" s="103" t="s">
        <v>214</v>
      </c>
      <c r="C63" s="104" t="s">
        <v>170</v>
      </c>
      <c r="D63" s="74">
        <v>9.2200000000000006</v>
      </c>
      <c r="E63" s="84">
        <v>400</v>
      </c>
      <c r="F63" s="143"/>
      <c r="G63" s="153"/>
      <c r="H63" s="143">
        <v>9.92</v>
      </c>
      <c r="I63" s="143">
        <v>18.04</v>
      </c>
      <c r="J63" s="114">
        <v>372.04</v>
      </c>
      <c r="K63" s="118"/>
      <c r="L63" s="117">
        <f t="shared" si="14"/>
        <v>400</v>
      </c>
      <c r="M63" s="119">
        <f>E63-L63</f>
        <v>0</v>
      </c>
      <c r="N63" s="75">
        <f>D63*E63</f>
        <v>3688.0000000000005</v>
      </c>
      <c r="O63" s="70">
        <f t="shared" si="20"/>
        <v>0</v>
      </c>
      <c r="P63" s="75">
        <f>(N63/E63)*L63</f>
        <v>3688.0000000000005</v>
      </c>
      <c r="Q63" s="75">
        <f>N63-P63</f>
        <v>0</v>
      </c>
    </row>
    <row r="64" spans="1:17" ht="15.75" customHeight="1">
      <c r="A64" s="97" t="s">
        <v>173</v>
      </c>
      <c r="B64" s="105" t="s">
        <v>75</v>
      </c>
      <c r="C64" s="106"/>
      <c r="D64" s="79"/>
      <c r="E64" s="98"/>
      <c r="F64" s="146"/>
      <c r="G64" s="156"/>
      <c r="H64" s="146"/>
      <c r="I64" s="146"/>
      <c r="J64" s="132"/>
      <c r="K64" s="123"/>
      <c r="L64" s="123"/>
      <c r="M64" s="123"/>
      <c r="N64" s="81">
        <f>SUM(N65:N66)</f>
        <v>27340.98</v>
      </c>
      <c r="O64" s="81">
        <f>SUM(O65:O66)</f>
        <v>5731.5484999999999</v>
      </c>
      <c r="P64" s="81">
        <f>SUM(P65:P66)</f>
        <v>13314.317999999999</v>
      </c>
      <c r="Q64" s="81">
        <f>SUM(Q65:Q66)</f>
        <v>14026.661999999998</v>
      </c>
    </row>
    <row r="65" spans="1:17" ht="15.75" customHeight="1">
      <c r="A65" s="99" t="s">
        <v>174</v>
      </c>
      <c r="B65" s="103" t="s">
        <v>76</v>
      </c>
      <c r="C65" s="104" t="s">
        <v>175</v>
      </c>
      <c r="D65" s="74">
        <v>24832.67</v>
      </c>
      <c r="E65" s="84">
        <v>1</v>
      </c>
      <c r="F65" s="143">
        <v>0.15</v>
      </c>
      <c r="G65" s="153">
        <v>0.13</v>
      </c>
      <c r="H65" s="143">
        <v>0.13</v>
      </c>
      <c r="I65" s="143">
        <v>0.13</v>
      </c>
      <c r="J65" s="114">
        <v>0.13</v>
      </c>
      <c r="K65" s="118"/>
      <c r="L65" s="117">
        <f t="shared" si="14"/>
        <v>0.52</v>
      </c>
      <c r="M65" s="119">
        <f>E65-L65</f>
        <v>0.48</v>
      </c>
      <c r="N65" s="75">
        <f>D65*E65</f>
        <v>24832.67</v>
      </c>
      <c r="O65" s="70">
        <f t="shared" ref="O65:O66" si="21">(N65/E65)*F65</f>
        <v>3724.9004999999997</v>
      </c>
      <c r="P65" s="75">
        <f>(N65/E65)*L65</f>
        <v>12912.9884</v>
      </c>
      <c r="Q65" s="75">
        <f>N65-P65</f>
        <v>11919.681599999998</v>
      </c>
    </row>
    <row r="66" spans="1:17" ht="15.75" customHeight="1">
      <c r="A66" s="99" t="s">
        <v>176</v>
      </c>
      <c r="B66" s="100" t="s">
        <v>177</v>
      </c>
      <c r="C66" s="101" t="s">
        <v>99</v>
      </c>
      <c r="D66" s="74">
        <v>2508.31</v>
      </c>
      <c r="E66" s="102">
        <v>1</v>
      </c>
      <c r="F66" s="148">
        <v>0.8</v>
      </c>
      <c r="G66" s="158">
        <v>0.16</v>
      </c>
      <c r="H66" s="148"/>
      <c r="I66" s="148"/>
      <c r="J66" s="134"/>
      <c r="K66" s="118"/>
      <c r="L66" s="117">
        <f t="shared" si="14"/>
        <v>0.16</v>
      </c>
      <c r="M66" s="119">
        <f>E66-L66</f>
        <v>0.84</v>
      </c>
      <c r="N66" s="75">
        <f>D66*E66</f>
        <v>2508.31</v>
      </c>
      <c r="O66" s="70">
        <f t="shared" si="21"/>
        <v>2006.6480000000001</v>
      </c>
      <c r="P66" s="75">
        <f>(N66/E66)*L66</f>
        <v>401.32960000000003</v>
      </c>
      <c r="Q66" s="75">
        <f>N66-P66</f>
        <v>2106.9803999999999</v>
      </c>
    </row>
    <row r="67" spans="1:17" ht="21.75" customHeight="1">
      <c r="A67" s="107"/>
      <c r="B67" s="108" t="s">
        <v>178</v>
      </c>
      <c r="C67" s="109"/>
      <c r="D67" s="110"/>
      <c r="E67" s="111"/>
      <c r="F67" s="149"/>
      <c r="G67" s="159"/>
      <c r="H67" s="149"/>
      <c r="I67" s="149"/>
      <c r="J67" s="135"/>
      <c r="K67" s="109"/>
      <c r="L67" s="109"/>
      <c r="M67" s="109"/>
      <c r="N67" s="112">
        <f>SUM(N9,N13,N22,N50,N60,N64)</f>
        <v>1049000</v>
      </c>
      <c r="O67" s="112">
        <f>SUM(O9,O13,O22,O50,O60,O64)</f>
        <v>94510.07</v>
      </c>
      <c r="P67" s="112">
        <f>SUM(P9,P13,P22,P50,P60,P64)</f>
        <v>555618.23800000001</v>
      </c>
      <c r="Q67" s="112">
        <f>SUM(Q9,Q13,Q22,Q50,Q60,Q64)</f>
        <v>493381.76199999999</v>
      </c>
    </row>
    <row r="68" spans="1:17">
      <c r="A68" s="24"/>
      <c r="B68" s="28"/>
      <c r="C68" s="16"/>
    </row>
    <row r="69" spans="1:17" s="137" customFormat="1" ht="15.75">
      <c r="B69" s="175" t="s">
        <v>217</v>
      </c>
      <c r="C69" s="175"/>
      <c r="D69" s="176">
        <f>O67</f>
        <v>94510.07</v>
      </c>
      <c r="E69" s="176"/>
      <c r="F69" s="160"/>
      <c r="G69" s="178" t="str">
        <f>"("&amp;Converter_numero(D69)&amp;")."</f>
        <v>(noventa e quatro mil, quinhentos e dez reais e sete centavos).</v>
      </c>
      <c r="H69" s="178"/>
      <c r="I69" s="178"/>
      <c r="J69" s="178"/>
      <c r="K69" s="178"/>
      <c r="L69" s="178"/>
      <c r="M69" s="178"/>
      <c r="N69" s="178"/>
      <c r="O69" s="178"/>
      <c r="P69" s="178"/>
      <c r="Q69" s="178"/>
    </row>
    <row r="70" spans="1:17" ht="33" customHeight="1">
      <c r="D70" s="113"/>
      <c r="J70" s="174"/>
      <c r="K70" s="174"/>
      <c r="L70" s="174"/>
      <c r="M70" s="174"/>
      <c r="N70" s="174"/>
    </row>
    <row r="71" spans="1:17">
      <c r="B71" s="177" t="s">
        <v>218</v>
      </c>
      <c r="C71" s="177"/>
      <c r="D71" s="177"/>
      <c r="J71" s="173" t="s">
        <v>220</v>
      </c>
      <c r="K71" s="173"/>
      <c r="L71" s="173"/>
      <c r="M71" s="173"/>
      <c r="N71" s="173"/>
    </row>
    <row r="72" spans="1:17">
      <c r="B72" s="172" t="s">
        <v>219</v>
      </c>
      <c r="C72" s="172"/>
      <c r="D72" s="172"/>
      <c r="J72" s="174" t="s">
        <v>221</v>
      </c>
      <c r="K72" s="174"/>
      <c r="L72" s="174"/>
      <c r="M72" s="174"/>
      <c r="N72" s="174"/>
    </row>
  </sheetData>
  <mergeCells count="19">
    <mergeCell ref="A5:Q5"/>
    <mergeCell ref="E6:M6"/>
    <mergeCell ref="N6:Q6"/>
    <mergeCell ref="A6:A7"/>
    <mergeCell ref="B6:B7"/>
    <mergeCell ref="C6:C7"/>
    <mergeCell ref="A2:M2"/>
    <mergeCell ref="A3:M3"/>
    <mergeCell ref="A4:M4"/>
    <mergeCell ref="A1:B1"/>
    <mergeCell ref="Q1:Q4"/>
    <mergeCell ref="B72:D72"/>
    <mergeCell ref="J71:N71"/>
    <mergeCell ref="J72:N72"/>
    <mergeCell ref="J70:N70"/>
    <mergeCell ref="B69:C69"/>
    <mergeCell ref="D69:E69"/>
    <mergeCell ref="B71:D71"/>
    <mergeCell ref="G69:Q69"/>
  </mergeCells>
  <conditionalFormatting sqref="P9">
    <cfRule type="cellIs" dxfId="2" priority="4" operator="greaterThan">
      <formula>$N$9</formula>
    </cfRule>
  </conditionalFormatting>
  <conditionalFormatting sqref="Q1:Q1048576">
    <cfRule type="cellIs" dxfId="1" priority="1" operator="lessThan">
      <formula>0</formula>
    </cfRule>
    <cfRule type="cellIs" dxfId="0" priority="2" operator="lessThan">
      <formula>0</formula>
    </cfRule>
  </conditionalFormatting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/>
  <dimension ref="A1:R34"/>
  <sheetViews>
    <sheetView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26"/>
  </cols>
  <sheetData>
    <row r="1" spans="1:18">
      <c r="A1" t="s">
        <v>179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187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188</v>
      </c>
      <c r="B3">
        <v>500</v>
      </c>
      <c r="C3">
        <v>200</v>
      </c>
      <c r="M3">
        <f t="shared" si="0"/>
        <v>700</v>
      </c>
    </row>
    <row r="4" spans="1:18">
      <c r="A4" t="s">
        <v>186</v>
      </c>
      <c r="C4">
        <v>200</v>
      </c>
      <c r="M4">
        <f t="shared" si="0"/>
        <v>200</v>
      </c>
      <c r="R4" s="125"/>
    </row>
    <row r="5" spans="1:18">
      <c r="A5" t="s">
        <v>203</v>
      </c>
      <c r="B5">
        <v>500</v>
      </c>
      <c r="M5">
        <f t="shared" si="0"/>
        <v>500</v>
      </c>
      <c r="P5" s="126">
        <f>1400*60%</f>
        <v>840</v>
      </c>
      <c r="R5" s="125"/>
    </row>
    <row r="6" spans="1:18">
      <c r="A6" t="s">
        <v>181</v>
      </c>
      <c r="B6">
        <v>2</v>
      </c>
      <c r="M6">
        <f t="shared" si="0"/>
        <v>2</v>
      </c>
      <c r="R6" s="125"/>
    </row>
    <row r="7" spans="1:18">
      <c r="A7" t="s">
        <v>180</v>
      </c>
      <c r="B7">
        <v>1</v>
      </c>
      <c r="M7">
        <f t="shared" si="0"/>
        <v>1</v>
      </c>
      <c r="P7" s="126">
        <f>1400-P5</f>
        <v>560</v>
      </c>
      <c r="Q7" s="126">
        <v>300</v>
      </c>
      <c r="R7" s="125">
        <f>SUM(P7:Q7)</f>
        <v>860</v>
      </c>
    </row>
    <row r="8" spans="1:18">
      <c r="A8" t="s">
        <v>182</v>
      </c>
      <c r="B8">
        <v>1</v>
      </c>
      <c r="M8">
        <f t="shared" si="0"/>
        <v>1</v>
      </c>
      <c r="R8" s="125"/>
    </row>
    <row r="9" spans="1:18">
      <c r="A9" t="s">
        <v>183</v>
      </c>
      <c r="B9">
        <v>3</v>
      </c>
      <c r="M9">
        <f t="shared" si="0"/>
        <v>3</v>
      </c>
      <c r="R9" s="125"/>
    </row>
    <row r="10" spans="1:18">
      <c r="A10" t="s">
        <v>184</v>
      </c>
      <c r="B10">
        <v>15</v>
      </c>
      <c r="M10">
        <f t="shared" si="0"/>
        <v>15</v>
      </c>
    </row>
    <row r="11" spans="1:18">
      <c r="A11" t="s">
        <v>185</v>
      </c>
      <c r="B11">
        <v>2</v>
      </c>
      <c r="M11">
        <f t="shared" si="0"/>
        <v>2</v>
      </c>
    </row>
    <row r="12" spans="1:18">
      <c r="A12" t="s">
        <v>189</v>
      </c>
      <c r="B12">
        <v>20</v>
      </c>
      <c r="M12">
        <f t="shared" si="0"/>
        <v>20</v>
      </c>
    </row>
    <row r="13" spans="1:18">
      <c r="A13" t="s">
        <v>190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191</v>
      </c>
      <c r="B14">
        <v>22</v>
      </c>
      <c r="C14">
        <v>15</v>
      </c>
      <c r="M14">
        <f t="shared" si="0"/>
        <v>37</v>
      </c>
    </row>
    <row r="15" spans="1:18">
      <c r="A15" t="s">
        <v>192</v>
      </c>
      <c r="B15">
        <v>1</v>
      </c>
      <c r="M15">
        <f t="shared" si="0"/>
        <v>1</v>
      </c>
    </row>
    <row r="16" spans="1:18">
      <c r="A16" t="s">
        <v>193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194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195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196</v>
      </c>
      <c r="B19">
        <v>1</v>
      </c>
      <c r="M19">
        <f t="shared" si="0"/>
        <v>1</v>
      </c>
    </row>
    <row r="20" spans="1:13">
      <c r="A20" t="s">
        <v>197</v>
      </c>
      <c r="B20">
        <v>2</v>
      </c>
      <c r="M20">
        <f t="shared" si="0"/>
        <v>2</v>
      </c>
    </row>
    <row r="21" spans="1:13">
      <c r="A21" t="s">
        <v>198</v>
      </c>
      <c r="B21">
        <v>1</v>
      </c>
      <c r="M21">
        <f t="shared" si="0"/>
        <v>1</v>
      </c>
    </row>
    <row r="22" spans="1:13">
      <c r="A22" t="s">
        <v>199</v>
      </c>
      <c r="B22">
        <v>1</v>
      </c>
      <c r="M22">
        <f t="shared" si="0"/>
        <v>1</v>
      </c>
    </row>
    <row r="23" spans="1:13">
      <c r="A23" t="s">
        <v>200</v>
      </c>
      <c r="B23">
        <v>38</v>
      </c>
      <c r="M23">
        <f t="shared" si="0"/>
        <v>38</v>
      </c>
    </row>
    <row r="24" spans="1:13">
      <c r="A24" t="s">
        <v>201</v>
      </c>
      <c r="B24">
        <v>38</v>
      </c>
      <c r="M24">
        <f t="shared" si="0"/>
        <v>38</v>
      </c>
    </row>
    <row r="25" spans="1:13">
      <c r="A25" t="s">
        <v>202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39" t="s">
        <v>204</v>
      </c>
      <c r="B29" s="38"/>
      <c r="C29" s="38"/>
      <c r="D29" s="38"/>
      <c r="E29" s="38"/>
      <c r="F29" s="38"/>
      <c r="G29" s="38"/>
    </row>
    <row r="30" spans="1:13">
      <c r="A30" s="39" t="s">
        <v>205</v>
      </c>
      <c r="B30" s="39" t="s">
        <v>111</v>
      </c>
      <c r="C30" s="40">
        <v>38</v>
      </c>
      <c r="D30" s="38">
        <v>19.649999999999999</v>
      </c>
      <c r="E30" s="38">
        <v>1.25</v>
      </c>
      <c r="F30" s="38"/>
      <c r="G30" s="40">
        <f>C30*D30*E30</f>
        <v>933.37499999999989</v>
      </c>
    </row>
    <row r="31" spans="1:13">
      <c r="A31" s="39" t="s">
        <v>206</v>
      </c>
      <c r="B31" s="39" t="s">
        <v>111</v>
      </c>
      <c r="C31" s="40">
        <v>38</v>
      </c>
      <c r="D31" s="38">
        <v>33.36</v>
      </c>
      <c r="E31" s="38">
        <v>1.25</v>
      </c>
      <c r="F31" s="38"/>
      <c r="G31" s="40">
        <f>C31*D31*E31</f>
        <v>1584.6000000000001</v>
      </c>
    </row>
    <row r="32" spans="1:13">
      <c r="A32" s="38"/>
      <c r="B32" s="38"/>
      <c r="C32" s="38"/>
      <c r="D32" s="38"/>
      <c r="E32" s="38"/>
      <c r="F32" s="38"/>
      <c r="G32" s="41">
        <f>SUM(G30:G31)</f>
        <v>2517.9749999999999</v>
      </c>
    </row>
    <row r="34" spans="1:1">
      <c r="A34" s="39" t="s">
        <v>216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Medição6</vt:lpstr>
      <vt:lpstr>Planilha2</vt:lpstr>
      <vt:lpstr>Medição6!Titulos_de_impressao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42632412404</cp:lastModifiedBy>
  <cp:revision>0</cp:revision>
  <cp:lastPrinted>2023-02-24T12:37:17Z</cp:lastPrinted>
  <dcterms:created xsi:type="dcterms:W3CDTF">2021-06-07T22:43:29Z</dcterms:created>
  <dcterms:modified xsi:type="dcterms:W3CDTF">2023-07-07T14:03:01Z</dcterms:modified>
</cp:coreProperties>
</file>