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760" tabRatio="500" activeTab="1"/>
  </bookViews>
  <sheets>
    <sheet name="Planilha1" sheetId="1" r:id="rId1"/>
    <sheet name="Medição4" sheetId="2" r:id="rId2"/>
    <sheet name="Planilha2" sheetId="3" r:id="rId3"/>
  </sheets>
  <definedNames>
    <definedName name="_xlnm.Print_Titles" localSheetId="1">Medição4!$1:$8</definedName>
    <definedName name="_xlnm.Print_Titles" localSheetId="0">Planilha1!$1:$3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smNativeData">
      <pm:revision xmlns:pm="smNativeData" day="1643648550" val="1042" rev="124" revOS="4" revMin="124" revMax="0"/>
      <pm:docPrefs xmlns:pm="smNativeData" id="1643648550" fixedDigits="0" showNotice="1" showFrameBounds="1" autoChart="1" recalcOnPrint="1" recalcOnCopy="1" finalRounding="1" compatTextArt="1" tab="567" useDefinedPrintRange="1" printArea="currentSheet"/>
      <pm:compatibility xmlns:pm="smNativeData" id="1643648550" overlapCells="1"/>
      <pm:defCurrency xmlns:pm="smNativeData" id="1643648550"/>
    </ext>
  </extLst>
</workbook>
</file>

<file path=xl/calcChain.xml><?xml version="1.0" encoding="utf-8"?>
<calcChain xmlns="http://schemas.openxmlformats.org/spreadsheetml/2006/main">
  <c r="M66" i="2"/>
  <c r="M65"/>
  <c r="M63"/>
  <c r="M62"/>
  <c r="M61"/>
  <c r="M59"/>
  <c r="M58"/>
  <c r="M57"/>
  <c r="M56"/>
  <c r="M55"/>
  <c r="M54"/>
  <c r="M53"/>
  <c r="M52"/>
  <c r="M51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1"/>
  <c r="M20"/>
  <c r="M19"/>
  <c r="M18"/>
  <c r="M17"/>
  <c r="M16"/>
  <c r="M15"/>
  <c r="M14"/>
  <c r="M12"/>
  <c r="M11"/>
  <c r="M10"/>
  <c r="J66"/>
  <c r="J65"/>
  <c r="J63"/>
  <c r="J62"/>
  <c r="J61"/>
  <c r="J59"/>
  <c r="J58"/>
  <c r="J57"/>
  <c r="J56"/>
  <c r="J55"/>
  <c r="J54"/>
  <c r="J53"/>
  <c r="J52"/>
  <c r="J51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0"/>
  <c r="J19"/>
  <c r="J18"/>
  <c r="J17"/>
  <c r="J16"/>
  <c r="J15"/>
  <c r="J14"/>
  <c r="J12"/>
  <c r="J11"/>
  <c r="J10"/>
  <c r="H61"/>
  <c r="H19"/>
  <c r="P5" i="3"/>
  <c r="P7" s="1"/>
  <c r="R7" s="1"/>
  <c r="G30" l="1"/>
  <c r="G31"/>
  <c r="G32" s="1"/>
  <c r="M2"/>
  <c r="M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1"/>
  <c r="L66" i="2"/>
  <c r="K66"/>
  <c r="L65"/>
  <c r="K65"/>
  <c r="L63"/>
  <c r="K63"/>
  <c r="L62"/>
  <c r="N62"/>
  <c r="O62" s="1"/>
  <c r="L61"/>
  <c r="K61"/>
  <c r="L59"/>
  <c r="K59"/>
  <c r="L58"/>
  <c r="K58"/>
  <c r="L57"/>
  <c r="K57"/>
  <c r="L56"/>
  <c r="K56"/>
  <c r="L55"/>
  <c r="K55"/>
  <c r="L54"/>
  <c r="K54"/>
  <c r="L53"/>
  <c r="K53"/>
  <c r="L52"/>
  <c r="K52"/>
  <c r="L51"/>
  <c r="K51"/>
  <c r="L49"/>
  <c r="K49"/>
  <c r="L48"/>
  <c r="K48"/>
  <c r="L47"/>
  <c r="K47"/>
  <c r="L46"/>
  <c r="K46"/>
  <c r="L45"/>
  <c r="K45"/>
  <c r="L44"/>
  <c r="K44"/>
  <c r="L43"/>
  <c r="K43"/>
  <c r="L42"/>
  <c r="K42"/>
  <c r="L41"/>
  <c r="K41"/>
  <c r="L40"/>
  <c r="K40"/>
  <c r="L39"/>
  <c r="K39"/>
  <c r="L38"/>
  <c r="K38"/>
  <c r="L37"/>
  <c r="L36"/>
  <c r="K36"/>
  <c r="L35"/>
  <c r="L34"/>
  <c r="K34"/>
  <c r="L33"/>
  <c r="K33"/>
  <c r="L32"/>
  <c r="K32"/>
  <c r="L31"/>
  <c r="K31"/>
  <c r="L30"/>
  <c r="L29"/>
  <c r="K29"/>
  <c r="L28"/>
  <c r="L27"/>
  <c r="K27"/>
  <c r="L26"/>
  <c r="K26"/>
  <c r="L25"/>
  <c r="K25"/>
  <c r="L24"/>
  <c r="K24"/>
  <c r="L23"/>
  <c r="K23"/>
  <c r="L21"/>
  <c r="J21"/>
  <c r="N21" s="1"/>
  <c r="O21" s="1"/>
  <c r="L20"/>
  <c r="K20"/>
  <c r="L19"/>
  <c r="K19"/>
  <c r="L18"/>
  <c r="K18"/>
  <c r="L17"/>
  <c r="K17"/>
  <c r="L16"/>
  <c r="K16"/>
  <c r="L15"/>
  <c r="K15"/>
  <c r="L14"/>
  <c r="K14"/>
  <c r="L12"/>
  <c r="K12"/>
  <c r="L11"/>
  <c r="K11"/>
  <c r="L10"/>
  <c r="K10"/>
  <c r="N66" i="1"/>
  <c r="N65"/>
  <c r="N64"/>
  <c r="N62"/>
  <c r="L62"/>
  <c r="N61"/>
  <c r="L61"/>
  <c r="N60"/>
  <c r="N59" s="1"/>
  <c r="L60"/>
  <c r="N57"/>
  <c r="L57"/>
  <c r="N56"/>
  <c r="L56"/>
  <c r="N55"/>
  <c r="L55"/>
  <c r="N54"/>
  <c r="L54"/>
  <c r="N53"/>
  <c r="L53"/>
  <c r="N52"/>
  <c r="L52"/>
  <c r="N51"/>
  <c r="L51"/>
  <c r="N50"/>
  <c r="L50"/>
  <c r="N49"/>
  <c r="L49"/>
  <c r="N48"/>
  <c r="L48"/>
  <c r="N47"/>
  <c r="L47"/>
  <c r="N44"/>
  <c r="L44"/>
  <c r="N43"/>
  <c r="L43"/>
  <c r="N42"/>
  <c r="L42"/>
  <c r="N41"/>
  <c r="L41"/>
  <c r="N40"/>
  <c r="L40"/>
  <c r="N39"/>
  <c r="L39"/>
  <c r="N38"/>
  <c r="L38"/>
  <c r="N37"/>
  <c r="L37"/>
  <c r="N36"/>
  <c r="L36"/>
  <c r="N35"/>
  <c r="L35"/>
  <c r="N34"/>
  <c r="L34"/>
  <c r="N33"/>
  <c r="L33"/>
  <c r="N32"/>
  <c r="L32"/>
  <c r="N31"/>
  <c r="L31"/>
  <c r="N30"/>
  <c r="L30"/>
  <c r="N29"/>
  <c r="L29"/>
  <c r="N28"/>
  <c r="L28"/>
  <c r="N27"/>
  <c r="L27"/>
  <c r="N26"/>
  <c r="L26"/>
  <c r="N25"/>
  <c r="L25"/>
  <c r="N24"/>
  <c r="L24"/>
  <c r="N23"/>
  <c r="L23"/>
  <c r="N22"/>
  <c r="L22"/>
  <c r="N21"/>
  <c r="L21"/>
  <c r="N20"/>
  <c r="N19" s="1"/>
  <c r="L20"/>
  <c r="N17"/>
  <c r="L17"/>
  <c r="N16"/>
  <c r="L16"/>
  <c r="N15"/>
  <c r="L15"/>
  <c r="N14"/>
  <c r="L14"/>
  <c r="N13"/>
  <c r="L13"/>
  <c r="N12"/>
  <c r="L12"/>
  <c r="N11"/>
  <c r="L11"/>
  <c r="N10"/>
  <c r="L10"/>
  <c r="N7"/>
  <c r="N6"/>
  <c r="N5"/>
  <c r="N43" i="2"/>
  <c r="O43" s="1"/>
  <c r="N41"/>
  <c r="N20"/>
  <c r="O20" s="1"/>
  <c r="N23"/>
  <c r="O23" s="1"/>
  <c r="N47"/>
  <c r="O47" s="1"/>
  <c r="N58"/>
  <c r="O58" s="1"/>
  <c r="N61"/>
  <c r="O61" s="1"/>
  <c r="N63"/>
  <c r="O63" s="1"/>
  <c r="N55"/>
  <c r="O55" s="1"/>
  <c r="N51" l="1"/>
  <c r="O51" s="1"/>
  <c r="L60"/>
  <c r="N59"/>
  <c r="O59" s="1"/>
  <c r="N48"/>
  <c r="O48" s="1"/>
  <c r="L22"/>
  <c r="N19"/>
  <c r="O19" s="1"/>
  <c r="N38"/>
  <c r="O38" s="1"/>
  <c r="M22"/>
  <c r="N53"/>
  <c r="O53" s="1"/>
  <c r="L64"/>
  <c r="N57"/>
  <c r="O57" s="1"/>
  <c r="N40"/>
  <c r="O40" s="1"/>
  <c r="N33"/>
  <c r="O33" s="1"/>
  <c r="N17"/>
  <c r="O17" s="1"/>
  <c r="N66"/>
  <c r="O66" s="1"/>
  <c r="M60"/>
  <c r="L9"/>
  <c r="N56"/>
  <c r="O56" s="1"/>
  <c r="N24"/>
  <c r="O24" s="1"/>
  <c r="N34"/>
  <c r="O34" s="1"/>
  <c r="N44"/>
  <c r="O44" s="1"/>
  <c r="N46" i="1"/>
  <c r="N49" i="2"/>
  <c r="O49" s="1"/>
  <c r="N32"/>
  <c r="O32" s="1"/>
  <c r="N15"/>
  <c r="O15" s="1"/>
  <c r="N11"/>
  <c r="O11" s="1"/>
  <c r="N4" i="1"/>
  <c r="N9"/>
  <c r="N35" i="2"/>
  <c r="O35" s="1"/>
  <c r="K62"/>
  <c r="N31"/>
  <c r="O31" s="1"/>
  <c r="N42"/>
  <c r="O42" s="1"/>
  <c r="M9"/>
  <c r="N37"/>
  <c r="O37" s="1"/>
  <c r="N65"/>
  <c r="O65" s="1"/>
  <c r="N64"/>
  <c r="N54"/>
  <c r="O54" s="1"/>
  <c r="N60"/>
  <c r="N46"/>
  <c r="O46" s="1"/>
  <c r="N27"/>
  <c r="O27" s="1"/>
  <c r="N36"/>
  <c r="O36" s="1"/>
  <c r="O41"/>
  <c r="N45"/>
  <c r="O45" s="1"/>
  <c r="N25"/>
  <c r="O25" s="1"/>
  <c r="N18"/>
  <c r="O18" s="1"/>
  <c r="N10"/>
  <c r="O10" s="1"/>
  <c r="O60"/>
  <c r="N12"/>
  <c r="N16"/>
  <c r="O16" s="1"/>
  <c r="N52"/>
  <c r="O52" s="1"/>
  <c r="N39"/>
  <c r="O39" s="1"/>
  <c r="N26"/>
  <c r="O26" s="1"/>
  <c r="N14"/>
  <c r="N29"/>
  <c r="O29" s="1"/>
  <c r="K21"/>
  <c r="N30"/>
  <c r="O30" s="1"/>
  <c r="K35"/>
  <c r="K37"/>
  <c r="L50"/>
  <c r="L13"/>
  <c r="N28"/>
  <c r="O28" s="1"/>
  <c r="K28"/>
  <c r="K30"/>
  <c r="M64" l="1"/>
  <c r="M68" i="1"/>
  <c r="O64" i="2"/>
  <c r="L67"/>
  <c r="N50"/>
  <c r="O50"/>
  <c r="M50"/>
  <c r="N22"/>
  <c r="O22"/>
  <c r="M13"/>
  <c r="O12"/>
  <c r="O9" s="1"/>
  <c r="N9"/>
  <c r="N13"/>
  <c r="O14"/>
  <c r="O13" s="1"/>
  <c r="M69" i="1" l="1"/>
  <c r="M70" s="1"/>
  <c r="M67" i="2"/>
  <c r="D69" s="1"/>
  <c r="N67"/>
  <c r="O67"/>
</calcChain>
</file>

<file path=xl/sharedStrings.xml><?xml version="1.0" encoding="utf-8"?>
<sst xmlns="http://schemas.openxmlformats.org/spreadsheetml/2006/main" count="361" uniqueCount="230">
  <si>
    <t>ITEM</t>
  </si>
  <si>
    <t>DESCRIÇÃO</t>
  </si>
  <si>
    <t>UNID</t>
  </si>
  <si>
    <t>PAVIMENTOS</t>
  </si>
  <si>
    <t>QUANT</t>
  </si>
  <si>
    <t>P.UNIT</t>
  </si>
  <si>
    <t>TOTAL</t>
  </si>
  <si>
    <t>SUBSOLO</t>
  </si>
  <si>
    <t>2ºANDAR</t>
  </si>
  <si>
    <t>4ºANDAR</t>
  </si>
  <si>
    <t>5ºANDAR</t>
  </si>
  <si>
    <t>6ºANDAR</t>
  </si>
  <si>
    <t>7ºANDAR</t>
  </si>
  <si>
    <t>8ºANDAR</t>
  </si>
  <si>
    <t>10ºANDAR</t>
  </si>
  <si>
    <t>SERVIÇOS INICIAIS</t>
  </si>
  <si>
    <t>REGULARIZAÇÃO   (ART CREA)</t>
  </si>
  <si>
    <t>Vb</t>
  </si>
  <si>
    <t xml:space="preserve">DESCARTE DE ENTULHOS </t>
  </si>
  <si>
    <t>ADMINISTRAÇÃO LOCAL</t>
  </si>
  <si>
    <t>VB</t>
  </si>
  <si>
    <t>DEMOLIÇÕES E RETIRADAS</t>
  </si>
  <si>
    <t>REMOÇÃO DE CHAPAS E PERFIS DE DRYWALL,  - PAREDES - DE
FORMA MANUAL, SEM REAPROVEITAMENTO</t>
  </si>
  <si>
    <t>m2</t>
  </si>
  <si>
    <t>RETIRADA DE DIVISÓRIA LEVE</t>
  </si>
  <si>
    <t>REMOCAO DE VIDRO COMUM</t>
  </si>
  <si>
    <t>RETIRADA DE LUMINÁRIA FLUORESCENTE DE 1 OU 2 LÂMPADAS</t>
  </si>
  <si>
    <t>Und</t>
  </si>
  <si>
    <t>RETIRADA DE PEÇAS DE PORCELANATO (PISO EXISTENTE) COM REAPROVEITAMENTO PARA ACESSO DE CALHA DE INSTALAÇÕES NO PISO</t>
  </si>
  <si>
    <t>RETIRADA DE FIAÇÃO ELETRICA, LÓGICA, TELEFONES E TOMADAS/INTERRUPTORES/DISJUNTORES</t>
  </si>
  <si>
    <t>m</t>
  </si>
  <si>
    <t>REMOÇÃO DE FORROS DE DRYWALL, PVC , ALUMJNIO E FIBROMINERAL, DE FORMA MANUAL</t>
  </si>
  <si>
    <t>RELOCAÇÃO PONTO DIFUSOR AR CONCIONADO</t>
  </si>
  <si>
    <t>INSTALAÇÕES ELÉTRICAS</t>
  </si>
  <si>
    <t>CONJUNTO INTERRUPTOR CORRENTE C/1 SEÇÃO</t>
  </si>
  <si>
    <t>CONJUNTO INTERRUPTOR CORRENTE C/2 SEÇÕES</t>
  </si>
  <si>
    <t>FORNECIMENTO E LANÇAMENTO DE CANALETA DUTOTEC DUPLO D, NA COR BEGE COM TAMPA, TERMINAIS, CURVAS, CAIXAS E JUNÇÕES COM CONDUÍTE GARGANTA</t>
  </si>
  <si>
    <t>RELOCAÇÃO DE BOTOEIRAS DO FANCOIL</t>
  </si>
  <si>
    <t>CABO DE COBRE FLEXÍVEL ISOLADO, 1,5MM², ANTI-CHAMA 0,6/1,0 KV, PARA CIRCUITOS TERMINAIS - FORNECIMENTO E INSTALAÇÃO.</t>
  </si>
  <si>
    <t>CABO DE COBRE FLEXÍVEL ISOLADO, 2,5 MM², ANTI-CHAMA 0,6/1,0 KV, PARA CIRCUITOS TERMINAIS - FORNECIMENTO E INSTALAÇÃO.</t>
  </si>
  <si>
    <t>CABO DE COBRE FLEXÍVEL ISOLADO, 4 MM², ANTI-CHAMA 0,6/1,0 KV, PARA CIRCUITOS TERMINAIS - FORNECIMENTO E INSTALAÇÃO.</t>
  </si>
  <si>
    <t>CABO DE COBRE FLEXÍVEL ISOLADO, 6 MM², ANTI-CHAMA 0,6/1,0 KV, PARA CIRCUITOS TERMINAIS - FORNECIMENTO E INSTALAÇÃO.</t>
  </si>
  <si>
    <t>CABO DE COBRE FLEXÍVEL ISOLADO, 10 MM², ANTI-CHAMA 0,6/1,0 KV, PARA CIRCUITOS TERMINAIS - FORNECIMENTO E INSTALAÇÃO.</t>
  </si>
  <si>
    <t>CABO DE COBRE FLEXÍVEL ISOLADO, 16 MM², ANTI-CHAMA 0,6/1,0 KV, PARA DISTRIBUIÇÃO - FORNECIMENTO E INSTALAÇÃO.</t>
  </si>
  <si>
    <t>CABO DE COBRE FLEXÍVEL ISOLADO, 25 MM², ANTI-CHAMA 0,6/1,0 KV, PARA DISTRIBUIÇÃO - FORNECIMENTO E INSTALAÇÃO.</t>
  </si>
  <si>
    <t>DUTO PERFURADO - ELETROCALHA CHAPA DE AÇO (50X50)mm</t>
  </si>
  <si>
    <t>DUTO PERFURADO - ELETROCALHA CHAPA DE AÇO (100X50)mm</t>
  </si>
  <si>
    <t>DUTO PERFURADO - ELETROCALHA CHAPA DE AÇO (150X150)mm</t>
  </si>
  <si>
    <t>ELETRODUTO RÍGIDO SOLDÁVEL, PVC, DN 25 MM (3/4), APARENTE, INSTALADO EM TETO - FORNECIMENTO E INSTALAÇÃO.</t>
  </si>
  <si>
    <t>CONDULETE EM ALUMINIO FIXADO NO TETO POR MEIO DE FIXADORES OU ABRAÇADEIRAS</t>
  </si>
  <si>
    <t>CAIXA METÁLICA COM DUAS TOMADA 2P+T PARA INSTALAÇÃO APARENTE</t>
  </si>
  <si>
    <t>RELOCAÇÃO DE LUMINÁRIA</t>
  </si>
  <si>
    <t>PONTO DE CORRENTE MONOFÁSICO EMBUTIDO</t>
  </si>
  <si>
    <t>Pt</t>
  </si>
  <si>
    <t>PONTO LUZ EMBUTIDO</t>
  </si>
  <si>
    <t>QUADRO DE DISTRIBUIÇÃO DE FORÇA  EM PVC DE EMBUTIR, ATÉ 16 DIVISÕES MODULARES, DIMENSÕES EXTERNAS 310 X 383 X 85 MM, 380V, 60HZ, ICC 5 KA, BARRAMENTO TRIFÁSICO DE 140A, COM BARRAMENTO DE FASE, NEUTRO E TERRA. COR BRANCA, TAMPA OPACA COM DISJUNTOR DE ENTRADA TRIFÁSICO, GRAU DE PROTEÇÃO IP-40, COM DISJUNTORES MONOFÁSICOS DE SAÍDA.</t>
  </si>
  <si>
    <t>QUADRO DE DISTRIBUIÇÃO DE FORÇA  EM PVC DE EMBUTIR, ATÉ 32 DIVISÕES MODULARES, DIMENSÕES EXTERNAS 497 X 425 X 95 MM, 380V, 60HZ, ICC 5 KA, BARRAMENTO TRIFÁSICO DE 140A, COM BARRAMENTO DE FASE, NEUTRO E TERRA. COR BRANCA, TAMPA OPACA COM DISJUNTOR DE ENTRADA TRIFÁSICO, GRAU DE PROTEÇÃO IP-40, COM DISJUNTORES MONOFÁSICOS DE SAÍDA.</t>
  </si>
  <si>
    <t>DISJUNTOR TERMOMAGNETICO MONOPOLAR PADRAO NEMA (AMERICANO) 10 A 30A 240V, FORNECIMENTO E INSTALACAO</t>
  </si>
  <si>
    <t>DISJUNTOR TERMOMAGNETICO TRIPOLAR PADRAO NEMA (AMERICANO) 10 A 50A 240V, FORNECIMENTO E INSTALACAO</t>
  </si>
  <si>
    <t>FORNECIMENTO  E INSTALAÇÃO DE LUMINÁRIA  EMBUTIDA COM T8 2x20W LED</t>
  </si>
  <si>
    <t>INSTALAÇÕES TELEFONE E LÓGICA</t>
  </si>
  <si>
    <t>FORNECIMENTO E LANÇAMENTO CABO LAN UTP CAT 5E</t>
  </si>
  <si>
    <t>ELETRODUTO RÍGIDO SOLDÁVEL, PVC, DN 32 MM (1"), APARENTE, INSTALADO EM TETO - FORNECIMENTO E INSTALAÇÃO.</t>
  </si>
  <si>
    <t xml:space="preserve"> DISJUNTOR MONOPOLAR TIPO DIN, CORRENTE NOMINAL DE 20A - FORNECIMENTO E INSTALAÇÃO</t>
  </si>
  <si>
    <t>DISJUNTOR TRIPOLAR TIPO DIN, CORRENTE NOMINAL DE 32A - FORNECIMENTO E INSTALAÇÃO.</t>
  </si>
  <si>
    <t>PONTO PARA CABEAMENTO ESTRUTURADO EMBUTIDO, COM ELETRODUTO PVC RÍGIDO Ø 3/4" C/CABO UTP 4 PARES CAT. 5E</t>
  </si>
  <si>
    <t>PONTO DE TOMADA P/ LÓGICA, C/ CANALETA PLASTICA 20X10MM COM DIVISÓRIA, SEM FIAÇÃO, APARENTE</t>
  </si>
  <si>
    <t>FORNECIMENTO E INSTALAÇÃO DE MINI RACK DE PAREDE 19" X 16U X 450MM</t>
  </si>
  <si>
    <t>FORNECIMENTO E INSTALAÇÃO DE PATCH PANEL COM 24 PORTAS CAT.5E</t>
  </si>
  <si>
    <t>FORNECIMENTO E INSTALAÇÃO DE SWITCH 24 PORTAS 10/100 MPBS + 2P10-100-1000 BT</t>
  </si>
  <si>
    <t>IDENTIFICAÇÃO E CERTIFICAÇÃO DE REDE DE LÓGICA</t>
  </si>
  <si>
    <t>PINTURA</t>
  </si>
  <si>
    <t>APLICAÇÃO E LIXAMENTO DE MASSA LÁTEX EM PAREDES, DUAS DEMÃOS.</t>
  </si>
  <si>
    <t>APLICAÇÃO MANUAL DE PINTURA COM TINTA LÁTEX ACRÍLICA EM TETO, DUAS DEMAOS</t>
  </si>
  <si>
    <t>APLICAÇÃO MANUAL DE PINTURA COM TINTA LÁTEX ACRÍLICA EM PAREDES, DUAS DEMAOS</t>
  </si>
  <si>
    <t>DIVERSOS</t>
  </si>
  <si>
    <t>PROJETO AS BUILT DAS INSTALAÇÕES ELÉTRICAS</t>
  </si>
  <si>
    <t>und</t>
  </si>
  <si>
    <t>LIMPEZA GERAL DA OBRA</t>
  </si>
  <si>
    <t>SUBTOTAL:</t>
  </si>
  <si>
    <t>BDI:</t>
  </si>
  <si>
    <t>TOTAL:</t>
  </si>
  <si>
    <t>PLANILHA DE MEDIÇÃO</t>
  </si>
  <si>
    <t>PREÇO</t>
  </si>
  <si>
    <t>QUANTIDADES</t>
  </si>
  <si>
    <t>PREÇOS - R$</t>
  </si>
  <si>
    <t>UNITÁRIO</t>
  </si>
  <si>
    <t>CONTRATO</t>
  </si>
  <si>
    <t>MEDIÇÃO</t>
  </si>
  <si>
    <t>ACUMULADA</t>
  </si>
  <si>
    <t>SALDO</t>
  </si>
  <si>
    <t>ACUMULADO</t>
  </si>
  <si>
    <t xml:space="preserve"> 1 </t>
  </si>
  <si>
    <t>SERVIÇOS GERAIS E PRELIMINARES</t>
  </si>
  <si>
    <t xml:space="preserve"> 1.1 </t>
  </si>
  <si>
    <t>REGULARIZAÇÃO (ART CREA)</t>
  </si>
  <si>
    <t>UN</t>
  </si>
  <si>
    <t xml:space="preserve"> 1.2 </t>
  </si>
  <si>
    <t>DESCARTE DE ENTULHOS</t>
  </si>
  <si>
    <t>vb</t>
  </si>
  <si>
    <t xml:space="preserve"> 1.3 </t>
  </si>
  <si>
    <t>ADMINISTRAÇÃO LOCAL DA OBRA</t>
  </si>
  <si>
    <t xml:space="preserve"> 2 </t>
  </si>
  <si>
    <t xml:space="preserve"> 2.1 </t>
  </si>
  <si>
    <t>REMOÇÃO DE CHAPAS E PERFIS DE DRYWALL, - PAREDES - DE FORMA MANUAL, SEM REAPROVEITAMENTO</t>
  </si>
  <si>
    <t>M²</t>
  </si>
  <si>
    <t xml:space="preserve"> 2.2 </t>
  </si>
  <si>
    <t xml:space="preserve"> 2.3 </t>
  </si>
  <si>
    <t xml:space="preserve"> 2.4 </t>
  </si>
  <si>
    <t xml:space="preserve"> 2.6 </t>
  </si>
  <si>
    <t xml:space="preserve"> 2.7 </t>
  </si>
  <si>
    <t>M</t>
  </si>
  <si>
    <t xml:space="preserve"> 2.8 </t>
  </si>
  <si>
    <t xml:space="preserve"> 2.9 </t>
  </si>
  <si>
    <t xml:space="preserve"> 3 </t>
  </si>
  <si>
    <t xml:space="preserve"> 3.1 </t>
  </si>
  <si>
    <t xml:space="preserve"> 3.2 </t>
  </si>
  <si>
    <t xml:space="preserve"> 3.3 </t>
  </si>
  <si>
    <t xml:space="preserve"> 3.4 </t>
  </si>
  <si>
    <t xml:space="preserve"> 3.5 </t>
  </si>
  <si>
    <t>CABO DE COBRE FLEXÍVEL ISOLADO, 1,5 MM², ANTI-CHAMA 0,6/1,0 KV, PARA CIRCUITOS TERMINAIS - FORNECIMENTO E INSTALAÇÃO. AF_12/2015</t>
  </si>
  <si>
    <t xml:space="preserve"> 3.6 </t>
  </si>
  <si>
    <t>CABO DE COBRE FLEXÍVEL ISOLADO, 2,5 MM², ANTI-CHAMA 0,6/1,0 KV, PARA CIRCUITOS TERMINAIS - FORNECIMENTO E INSTALAÇÃO. AF_12/2015</t>
  </si>
  <si>
    <t xml:space="preserve"> 3.7 </t>
  </si>
  <si>
    <t>CABO DE COBRE FLEXÍVEL ISOLADO, 4 MM², ANTI-CHAMA 0,6/1,0 KV, PARA CIRCUITOS TERMINAIS - FORNECIMENTO E INSTALAÇÃO. AF_12/2015</t>
  </si>
  <si>
    <t xml:space="preserve"> 3.8 </t>
  </si>
  <si>
    <t>CABO DE COBRE FLEXÍVEL ISOLADO, 6 MM², ANTI-CHAMA 0,6/1,0 KV, PARA CIRCUITOS TERMINAIS - FORNECIMENTO E INSTALAÇÃO. AF_12/2015</t>
  </si>
  <si>
    <t xml:space="preserve"> 3.9 </t>
  </si>
  <si>
    <t>CABO DE COBRE FLEXÍVEL ISOLADO, 10 MM², ANTI-CHAMA 0,6/1,0 KV, PARA CIRCUITOS TERMINAIS - FORNECIMENTO E INSTALAÇÃO. AF_12/2015</t>
  </si>
  <si>
    <t xml:space="preserve"> 3.10 </t>
  </si>
  <si>
    <t>CABO DE COBRE FLEXÍVEL ISOLADO, 16 MM², ANTI-CHAMA 0,6/1,0 KV, PARA DISTRIBUIÇÃO - FORNECIMENTO E INSTALAÇÃO. AF_12/2015</t>
  </si>
  <si>
    <t xml:space="preserve"> 3.11 </t>
  </si>
  <si>
    <t>CABO DE COBRE FLEXÍVEL ISOLADO, 25 MM², ANTI-CHAMA 0,6/1,0 KV, PARA DISTRIBUIÇÃO - FORNECIMENTO E INSTALAÇÃO. AF_12/2015</t>
  </si>
  <si>
    <t xml:space="preserve"> 3.12 </t>
  </si>
  <si>
    <t xml:space="preserve"> 3.13 </t>
  </si>
  <si>
    <t xml:space="preserve"> 3.14 </t>
  </si>
  <si>
    <t xml:space="preserve"> 3.15 </t>
  </si>
  <si>
    <t>ELETRODUTO RÍGIDO SOLDÁVEL, PVC, DN 25 MM (3/4), APARENTE, INSTALADO EM TETO - FORNECIMENTO E INSTALAÇÃO. AF_11/2016_P</t>
  </si>
  <si>
    <t xml:space="preserve"> 3.16 </t>
  </si>
  <si>
    <t xml:space="preserve"> 3.17 </t>
  </si>
  <si>
    <t xml:space="preserve"> 3.18 </t>
  </si>
  <si>
    <t xml:space="preserve"> 3.19 </t>
  </si>
  <si>
    <t>PT</t>
  </si>
  <si>
    <t xml:space="preserve"> 3.20 </t>
  </si>
  <si>
    <t xml:space="preserve"> 3.21 </t>
  </si>
  <si>
    <t>QUADRO DE DISTRIBUIÇÃO DE FORÇA EM PVC DE EMBUTIR, ATÉ 16 DIVISÕES MODULARES, DIMENSÕES EXTERNAS 310 X 383 X 85 MM, 380V, 60HZ, ICC 5 KA, BARRAMENTO TRIFÁSICO DE 140A, COM BARRAMENTO DE FASE, NEUTRO E TERRA. COR BRANCA, TAMPA OPACA COM DISJUNTOR DE ENTRADA TRIFÁSICO, GRAU DE PROTEÇÃO IP-40, COM DISJUNTORES MONOFÁSICOS DE SAÍDA. Und 16,00 582,39 9.318,24 COMPATIBILIZAÇÃO ELÉTRICA DO TCE/RN ITEM DESCRIÇÃO UNID. QUANT. PREÇO UNITÁRIO TOTAL Este documento é cópia do</t>
  </si>
  <si>
    <t xml:space="preserve"> 3.22 </t>
  </si>
  <si>
    <t>QUADRO DE DISTRIBUIÇÃO DE FORÇA EM PVC DE EMBUTIR, ATÉ 32 DIVISÕES MODULARES, DIMENSÕES EXTERNAS 497 X 425 X 95 MM, 380V, 60HZ, ICC 5 KA, BARRAMENTO TRIFÁSICO DE 140A, COM BARRAMENTO DE FASE, NEUTRO E TERRA. COR BRANCA, TAMPA OPACA COM DISJUNTOR DE ENTRADA TRIFÁSICO, GRAU DE PROTEÇÃO IP-40, COM DISJUNTORES MONOFÁSICOS DE SAÍDA.</t>
  </si>
  <si>
    <t xml:space="preserve"> 3.23 </t>
  </si>
  <si>
    <t>DISJUNTOR MONOPOLAR TIPO DIN, CORRENTE NOMINAL DE 20A - FORNECIMENTO E INSTALAÇÃO. AF_10/2020</t>
  </si>
  <si>
    <t xml:space="preserve"> 3.24 </t>
  </si>
  <si>
    <t>DISJUNTOR TRIPOLAR TIPO DIN, CORRENTE NOMINAL DE 32A - FORNECIMENTO E INSTALAÇÃO. AF_10/2020</t>
  </si>
  <si>
    <t xml:space="preserve"> 3.25 </t>
  </si>
  <si>
    <t xml:space="preserve"> 3.26 </t>
  </si>
  <si>
    <t xml:space="preserve"> 3.27 </t>
  </si>
  <si>
    <t>FORNECIMENTO E INSTALAÇÃO DE LUMINÁRIA EMBUTIDA COM T8 2x20W LED</t>
  </si>
  <si>
    <t xml:space="preserve"> 4 </t>
  </si>
  <si>
    <t xml:space="preserve"> 4.1 </t>
  </si>
  <si>
    <t xml:space="preserve"> 4.2 </t>
  </si>
  <si>
    <t xml:space="preserve"> 4.3 </t>
  </si>
  <si>
    <t>ELETRODUTO RÍGIDO SOLDÁVEL, PVC, DN 32 MM (1), APARENTE, INSTALADO EM TETO - FORNECIMENTO E INSTALAÇÃO. AF_11/2016_P</t>
  </si>
  <si>
    <t xml:space="preserve"> 4.4 </t>
  </si>
  <si>
    <t xml:space="preserve"> 4.5 </t>
  </si>
  <si>
    <t xml:space="preserve"> 4.6 </t>
  </si>
  <si>
    <t xml:space="preserve"> 4.7 </t>
  </si>
  <si>
    <t xml:space="preserve"> 4.8 </t>
  </si>
  <si>
    <t>FORNECIMENTO E INSTALAÇÃO DE SWITCH 24 PORTAS 10/100 MPBS + 2P10- 100-1000 BT</t>
  </si>
  <si>
    <t xml:space="preserve"> 4.9 </t>
  </si>
  <si>
    <t xml:space="preserve"> 5 </t>
  </si>
  <si>
    <t xml:space="preserve"> 5.1 </t>
  </si>
  <si>
    <t>m²</t>
  </si>
  <si>
    <t xml:space="preserve"> 5.2 </t>
  </si>
  <si>
    <t xml:space="preserve"> 5.3 </t>
  </si>
  <si>
    <t xml:space="preserve"> 6 </t>
  </si>
  <si>
    <t xml:space="preserve"> 6.1 </t>
  </si>
  <si>
    <t>VT</t>
  </si>
  <si>
    <t xml:space="preserve"> 6.2 </t>
  </si>
  <si>
    <t>LIMPEZA FINAL DA OBRA</t>
  </si>
  <si>
    <t>TOTAL GERAL</t>
  </si>
  <si>
    <t>LUMINARIA</t>
  </si>
  <si>
    <t>INTERRUPTOR 3</t>
  </si>
  <si>
    <t>INTERRUPTOR 2</t>
  </si>
  <si>
    <t xml:space="preserve">INTERR + TOM </t>
  </si>
  <si>
    <t>TOM 2P +TB-10A</t>
  </si>
  <si>
    <t>ARANDELA</t>
  </si>
  <si>
    <t>BARRAMENTO</t>
  </si>
  <si>
    <t>CABO 1,5MMVERD</t>
  </si>
  <si>
    <t>CABO 1,5MM AMA</t>
  </si>
  <si>
    <t>CABO 1,5MM-VERM</t>
  </si>
  <si>
    <t>DUTOTEC</t>
  </si>
  <si>
    <t>ELETRODUTO</t>
  </si>
  <si>
    <t>CURVA</t>
  </si>
  <si>
    <t>ELETROCALHA</t>
  </si>
  <si>
    <t>INTER SIMPLES</t>
  </si>
  <si>
    <t>CAIXA 4X2</t>
  </si>
  <si>
    <t>MOD TOM 10A</t>
  </si>
  <si>
    <t>DISJUNTOR 16A</t>
  </si>
  <si>
    <t xml:space="preserve">DISJ 20A </t>
  </si>
  <si>
    <t>QUADRO 4 DISJ.</t>
  </si>
  <si>
    <t>TOM 2P +TB-20A</t>
  </si>
  <si>
    <t>CABO  3 X 6</t>
  </si>
  <si>
    <t>CABO  3 X 4</t>
  </si>
  <si>
    <t>CAIXA RED</t>
  </si>
  <si>
    <t>CABO 1,5MM AZUL</t>
  </si>
  <si>
    <t xml:space="preserve">EXTRAS </t>
  </si>
  <si>
    <t xml:space="preserve">CABO PP 4 X 6 </t>
  </si>
  <si>
    <t>CABO PP 4 X 4</t>
  </si>
  <si>
    <t>Data:</t>
  </si>
  <si>
    <t>Período:</t>
  </si>
  <si>
    <t>Local: TRIBUNAL DE CONTAS DO ESTADO DO RIO GRANDE DO NORTE  -  Av. Presidente Getúlio Vargas, 690 - Petrópolis, Natal - RN, CEP: 59012-360</t>
  </si>
  <si>
    <t>Orçamento: COMPATIBILIZAÇÃO ELÉTRICA DO TCE/RN</t>
  </si>
  <si>
    <t xml:space="preserve">Empresa contratada: ACC CONSTRUÇÕES EIRELI, CNPJ: 15.195.707/0001-78 </t>
  </si>
  <si>
    <t>Medição:</t>
  </si>
  <si>
    <t>DISCRIMINAÇÃO DOS SERVIÇOS</t>
  </si>
  <si>
    <t xml:space="preserve">APLICAÇÃO MANUAL DE PINTURA COM TINTA LÁTEX ACRÍLICA EM TETO, DUAS DEMÃOS. </t>
  </si>
  <si>
    <t xml:space="preserve">APLICAÇÃO MANUAL DE PINTURA COM TINTA LÁTEX ACRÍLICA EM PAREDES, DUAS DEMÃOS. </t>
  </si>
  <si>
    <t xml:space="preserve">APLICAÇÃO E LIXAMENTO DE MASSA LÁTEX EM PAREDES, DUAS DEMÃOS. </t>
  </si>
  <si>
    <t>arandelas</t>
  </si>
  <si>
    <t>Valor  da medição atual:</t>
  </si>
  <si>
    <t>Hild Fernando de Medeiros</t>
  </si>
  <si>
    <t>mat. 9960-0</t>
  </si>
  <si>
    <t>Claudio Henrique M. de Moura</t>
  </si>
  <si>
    <t>mat. 9703-9</t>
  </si>
  <si>
    <t>MED ANT (02)</t>
  </si>
  <si>
    <t>MED ANT (01)</t>
  </si>
  <si>
    <t>MEDIÇÃO 04</t>
  </si>
  <si>
    <t>MED ANT (03)</t>
  </si>
  <si>
    <t>(noventa e quatro mil,noventa e dois reais e tres centavos)</t>
  </si>
  <si>
    <t>04</t>
  </si>
  <si>
    <t>15/06/22 a 25/08/22</t>
  </si>
</sst>
</file>

<file path=xl/styles.xml><?xml version="1.0" encoding="utf-8"?>
<styleSheet xmlns="http://schemas.openxmlformats.org/spreadsheetml/2006/main">
  <numFmts count="14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* #,##0.00_);_(* \(#,##0.00\);_(* &quot;-&quot;??_);_(@_)"/>
    <numFmt numFmtId="166" formatCode="_(&quot;R$ &quot;* #,##0.00_);_(&quot;R$ &quot;* \(#,##0.00\);_(&quot;R$ &quot;* &quot;-&quot;??_);_(@_)"/>
    <numFmt numFmtId="167" formatCode="_ &quot;R$&quot;* #,##0.00_ ;_ &quot;R$&quot;* \-#,##0.00_ ;_ &quot;R$&quot;* &quot;-&quot;??_ ;_ @_ "/>
    <numFmt numFmtId="168" formatCode="&quot; R$ &quot;#,##0.00\ ;&quot; R$ (&quot;#,##0.00\);&quot; R$ -&quot;#\ ;@\ "/>
    <numFmt numFmtId="169" formatCode="_ * #,##0.00_ ;_ * \-#,##0.00_ ;_ * &quot;-&quot;??_ ;_ @_ "/>
    <numFmt numFmtId="170" formatCode="#,##0.00\ ;&quot; (&quot;#,##0.00\);&quot; -&quot;#\ ;@\ "/>
    <numFmt numFmtId="171" formatCode="#,##0.00%"/>
    <numFmt numFmtId="172" formatCode="#,##0.00;\-#,##0.00;"/>
    <numFmt numFmtId="173" formatCode="[$R$-416]\ #,##0.00;\-[$R$-416]\ #,##0.00;"/>
    <numFmt numFmtId="174" formatCode="_R_$\ #,##0.00;[Red]\-_R_$\ #,##0.00"/>
    <numFmt numFmtId="175" formatCode="dd/mm/yy;@"/>
    <numFmt numFmtId="176" formatCode="0.000"/>
  </numFmts>
  <fonts count="15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b/>
      <sz val="10"/>
      <color rgb="FF000000"/>
      <name val="Calibri"/>
      <family val="2"/>
    </font>
    <font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9"/>
      <color rgb="FF000000"/>
      <name val="Calibri"/>
      <family val="2"/>
    </font>
    <font>
      <b/>
      <sz val="11"/>
      <color rgb="FF000000"/>
      <name val="Calibri"/>
      <family val="2"/>
    </font>
    <font>
      <sz val="8"/>
      <color rgb="FFFF0000"/>
      <name val="Calibri"/>
      <family val="2"/>
    </font>
    <font>
      <sz val="8"/>
      <name val="Calibri"/>
      <family val="2"/>
    </font>
    <font>
      <b/>
      <sz val="9"/>
      <name val="Calibri"/>
      <family val="2"/>
    </font>
    <font>
      <b/>
      <sz val="8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rgb="FFCCFFFF"/>
        <bgColor rgb="FFFFFFFF"/>
      </patternFill>
    </fill>
    <fill>
      <patternFill patternType="solid">
        <fgColor rgb="FFCCCC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00FF00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FFFFFF"/>
      </patternFill>
    </fill>
    <fill>
      <patternFill patternType="solid">
        <fgColor theme="0" tint="-0.34998626667073579"/>
        <bgColor indexed="64"/>
      </patternFill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400">
    <xf numFmtId="0" fontId="0" fillId="0" borderId="0"/>
    <xf numFmtId="164" fontId="7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7" fillId="2" borderId="1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3" borderId="2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5" borderId="4" applyNumberFormat="0" applyBorder="0" applyAlignment="0" applyProtection="0"/>
    <xf numFmtId="0" fontId="1" fillId="0" borderId="0"/>
    <xf numFmtId="0" fontId="1" fillId="0" borderId="0"/>
    <xf numFmtId="0" fontId="7" fillId="6" borderId="5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7" borderId="6" applyNumberFormat="0" applyBorder="0" applyAlignment="0" applyProtection="0"/>
    <xf numFmtId="0" fontId="1" fillId="0" borderId="0"/>
    <xf numFmtId="0" fontId="1" fillId="0" borderId="0"/>
    <xf numFmtId="0" fontId="7" fillId="2" borderId="1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9" borderId="8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4" borderId="3" applyNumberFormat="0" applyBorder="0" applyAlignment="0" applyProtection="0"/>
    <xf numFmtId="0" fontId="1" fillId="0" borderId="0"/>
    <xf numFmtId="0" fontId="1" fillId="0" borderId="0"/>
    <xf numFmtId="0" fontId="7" fillId="10" borderId="9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2" borderId="11" applyNumberFormat="0" applyBorder="0" applyAlignment="0" applyProtection="0"/>
    <xf numFmtId="0" fontId="1" fillId="0" borderId="0"/>
    <xf numFmtId="0" fontId="1" fillId="0" borderId="0"/>
    <xf numFmtId="0" fontId="7" fillId="13" borderId="12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4" borderId="13" applyNumberFormat="0" applyBorder="0" applyAlignment="0" applyProtection="0"/>
    <xf numFmtId="0" fontId="1" fillId="0" borderId="0"/>
    <xf numFmtId="0" fontId="1" fillId="0" borderId="0"/>
    <xf numFmtId="0" fontId="7" fillId="10" borderId="9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8" borderId="7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7" fillId="11" borderId="10" applyNumberFormat="0" applyBorder="0" applyAlignment="0" applyProtection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8" fontId="1" fillId="0" borderId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170" fontId="1" fillId="0" borderId="0" applyFill="0" applyBorder="0" applyAlignment="0" applyProtection="0"/>
    <xf numFmtId="0" fontId="7" fillId="0" borderId="0"/>
    <xf numFmtId="166" fontId="1" fillId="0" borderId="0" applyFont="0" applyFill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2" borderId="1" applyNumberFormat="0" applyBorder="0" applyAlignment="0" applyProtection="0"/>
    <xf numFmtId="0" fontId="7" fillId="2" borderId="1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3" borderId="2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5" borderId="4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6" borderId="5" applyNumberFormat="0" applyBorder="0" applyAlignment="0" applyProtection="0"/>
    <xf numFmtId="0" fontId="7" fillId="6" borderId="5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7" borderId="6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2" borderId="1" applyNumberFormat="0" applyBorder="0" applyAlignment="0" applyProtection="0"/>
    <xf numFmtId="0" fontId="7" fillId="2" borderId="1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9" borderId="8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4" borderId="3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0" borderId="9" applyNumberFormat="0" applyBorder="0" applyAlignment="0" applyProtection="0"/>
    <xf numFmtId="0" fontId="7" fillId="10" borderId="9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2" borderId="11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3" borderId="12" applyNumberFormat="0" applyBorder="0" applyAlignment="0" applyProtection="0"/>
    <xf numFmtId="0" fontId="7" fillId="13" borderId="12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14" borderId="13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10" borderId="9" applyNumberFormat="0" applyBorder="0" applyAlignment="0" applyProtection="0"/>
    <xf numFmtId="0" fontId="7" fillId="10" borderId="9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8" borderId="7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0" fontId="7" fillId="11" borderId="10" applyNumberFormat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0" fontId="1" fillId="0" borderId="0"/>
    <xf numFmtId="168" fontId="1" fillId="0" borderId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0" fontId="1" fillId="0" borderId="0"/>
    <xf numFmtId="168" fontId="1" fillId="0" borderId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</cellStyleXfs>
  <cellXfs count="186">
    <xf numFmtId="0" fontId="0" fillId="0" borderId="0" xfId="0"/>
    <xf numFmtId="0" fontId="3" fillId="0" borderId="14" xfId="2" applyFont="1" applyBorder="1" applyAlignment="1">
      <alignment horizontal="center" vertical="center"/>
    </xf>
    <xf numFmtId="0" fontId="3" fillId="0" borderId="14" xfId="2" applyFont="1" applyBorder="1" applyAlignment="1">
      <alignment horizontal="left" vertical="center" wrapText="1"/>
    </xf>
    <xf numFmtId="0" fontId="3" fillId="0" borderId="14" xfId="5" applyFont="1" applyBorder="1" applyAlignment="1">
      <alignment horizontal="center" vertical="center"/>
    </xf>
    <xf numFmtId="4" fontId="3" fillId="0" borderId="14" xfId="3" applyNumberFormat="1" applyFont="1" applyBorder="1" applyAlignment="1">
      <alignment horizontal="center" vertical="center"/>
    </xf>
    <xf numFmtId="4" fontId="3" fillId="0" borderId="14" xfId="4" applyNumberFormat="1" applyFont="1" applyBorder="1" applyAlignment="1">
      <alignment horizontal="center" vertical="center" wrapText="1"/>
    </xf>
    <xf numFmtId="4" fontId="3" fillId="0" borderId="14" xfId="2" applyNumberFormat="1" applyFont="1" applyBorder="1" applyAlignment="1">
      <alignment horizontal="center" vertical="center"/>
    </xf>
    <xf numFmtId="49" fontId="2" fillId="15" borderId="15" xfId="0" applyNumberFormat="1" applyFont="1" applyFill="1" applyBorder="1" applyAlignment="1">
      <alignment horizontal="center" vertical="center"/>
    </xf>
    <xf numFmtId="4" fontId="2" fillId="15" borderId="15" xfId="0" applyNumberFormat="1" applyFont="1" applyFill="1" applyBorder="1" applyAlignment="1">
      <alignment horizontal="left" vertical="center" wrapText="1"/>
    </xf>
    <xf numFmtId="4" fontId="2" fillId="15" borderId="15" xfId="0" applyNumberFormat="1" applyFont="1" applyFill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3" fillId="16" borderId="16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2" fillId="0" borderId="17" xfId="0" applyNumberFormat="1" applyFont="1" applyBorder="1" applyAlignment="1">
      <alignment horizontal="center" vertical="center"/>
    </xf>
    <xf numFmtId="0" fontId="2" fillId="15" borderId="15" xfId="0" applyFont="1" applyFill="1" applyBorder="1" applyAlignment="1">
      <alignment horizontal="center" vertical="center" wrapText="1"/>
    </xf>
    <xf numFmtId="4" fontId="2" fillId="15" borderId="15" xfId="1" applyNumberFormat="1" applyFont="1" applyFill="1" applyBorder="1" applyAlignment="1">
      <alignment horizontal="center" vertical="center" wrapText="1"/>
    </xf>
    <xf numFmtId="4" fontId="3" fillId="0" borderId="14" xfId="1" applyNumberFormat="1" applyFont="1" applyBorder="1" applyAlignment="1">
      <alignment horizontal="center" vertical="center"/>
    </xf>
    <xf numFmtId="49" fontId="3" fillId="15" borderId="15" xfId="0" applyNumberFormat="1" applyFont="1" applyFill="1" applyBorder="1" applyAlignment="1">
      <alignment horizontal="center" vertical="center"/>
    </xf>
    <xf numFmtId="4" fontId="3" fillId="15" borderId="15" xfId="0" applyNumberFormat="1" applyFont="1" applyFill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" fontId="2" fillId="0" borderId="14" xfId="0" applyNumberFormat="1" applyFont="1" applyBorder="1" applyAlignment="1">
      <alignment horizontal="left" vertical="center" wrapText="1"/>
    </xf>
    <xf numFmtId="0" fontId="2" fillId="15" borderId="15" xfId="0" applyFont="1" applyFill="1" applyBorder="1" applyAlignment="1">
      <alignment horizontal="left" vertical="center" wrapText="1"/>
    </xf>
    <xf numFmtId="0" fontId="3" fillId="0" borderId="14" xfId="5" applyFont="1" applyBorder="1" applyAlignment="1">
      <alignment horizontal="left" vertical="center" wrapText="1"/>
    </xf>
    <xf numFmtId="4" fontId="3" fillId="0" borderId="0" xfId="0" applyNumberFormat="1" applyFont="1" applyAlignment="1">
      <alignment horizontal="left" vertical="center" wrapText="1"/>
    </xf>
    <xf numFmtId="4" fontId="2" fillId="0" borderId="0" xfId="0" applyNumberFormat="1" applyFont="1" applyAlignment="1">
      <alignment horizontal="right" vertical="center"/>
    </xf>
    <xf numFmtId="49" fontId="3" fillId="0" borderId="14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/>
    </xf>
    <xf numFmtId="4" fontId="3" fillId="0" borderId="14" xfId="1" applyNumberFormat="1" applyFont="1" applyBorder="1" applyAlignment="1">
      <alignment horizontal="center" vertical="center" wrapText="1"/>
    </xf>
    <xf numFmtId="4" fontId="3" fillId="16" borderId="16" xfId="2380" applyNumberFormat="1" applyFont="1" applyFill="1" applyBorder="1" applyAlignment="1">
      <alignment horizontal="center" vertical="center"/>
    </xf>
    <xf numFmtId="0" fontId="3" fillId="16" borderId="16" xfId="2380" applyFont="1" applyFill="1" applyBorder="1" applyAlignment="1">
      <alignment vertical="top" wrapText="1"/>
    </xf>
    <xf numFmtId="0" fontId="3" fillId="16" borderId="16" xfId="2380" applyFont="1" applyFill="1" applyBorder="1" applyAlignment="1">
      <alignment horizontal="center" vertical="center"/>
    </xf>
    <xf numFmtId="0" fontId="3" fillId="16" borderId="16" xfId="2381" applyFont="1" applyFill="1" applyBorder="1" applyAlignment="1">
      <alignment vertical="top" wrapText="1"/>
    </xf>
    <xf numFmtId="0" fontId="3" fillId="0" borderId="14" xfId="2398" applyFont="1" applyBorder="1" applyAlignment="1">
      <alignment vertical="top" wrapText="1"/>
    </xf>
    <xf numFmtId="0" fontId="3" fillId="0" borderId="14" xfId="2382" applyFont="1" applyBorder="1" applyAlignment="1">
      <alignment vertical="top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" fontId="6" fillId="0" borderId="0" xfId="0" applyNumberFormat="1" applyFont="1" applyAlignment="1">
      <alignment vertical="center"/>
    </xf>
    <xf numFmtId="43" fontId="6" fillId="0" borderId="0" xfId="2399" applyFont="1" applyAlignment="1">
      <alignment vertical="center"/>
    </xf>
    <xf numFmtId="0" fontId="9" fillId="0" borderId="13" xfId="5" applyFont="1" applyBorder="1" applyAlignment="1">
      <alignment vertical="center" wrapText="1"/>
    </xf>
    <xf numFmtId="0" fontId="10" fillId="0" borderId="13" xfId="5" applyFont="1" applyBorder="1" applyAlignment="1">
      <alignment horizontal="right" vertical="center" wrapText="1"/>
    </xf>
    <xf numFmtId="49" fontId="10" fillId="0" borderId="13" xfId="5" applyNumberFormat="1" applyFont="1" applyBorder="1" applyAlignment="1">
      <alignment horizontal="center" vertical="center" wrapText="1"/>
    </xf>
    <xf numFmtId="49" fontId="9" fillId="0" borderId="13" xfId="5" applyNumberFormat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9" fillId="0" borderId="13" xfId="5" applyFont="1" applyBorder="1" applyAlignment="1">
      <alignment horizontal="right" vertical="center"/>
    </xf>
    <xf numFmtId="175" fontId="9" fillId="0" borderId="13" xfId="5" applyNumberFormat="1" applyFont="1" applyBorder="1" applyAlignment="1">
      <alignment horizontal="center" vertical="center"/>
    </xf>
    <xf numFmtId="0" fontId="2" fillId="0" borderId="13" xfId="5" applyFont="1" applyBorder="1" applyAlignment="1">
      <alignment vertical="center"/>
    </xf>
    <xf numFmtId="0" fontId="9" fillId="0" borderId="13" xfId="5" applyFont="1" applyBorder="1" applyAlignment="1">
      <alignment vertical="center"/>
    </xf>
    <xf numFmtId="0" fontId="3" fillId="0" borderId="40" xfId="0" applyFont="1" applyBorder="1" applyAlignment="1">
      <alignment horizontal="center" vertical="center"/>
    </xf>
    <xf numFmtId="171" fontId="3" fillId="0" borderId="0" xfId="0" applyNumberFormat="1" applyFont="1" applyAlignment="1">
      <alignment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49" fontId="2" fillId="17" borderId="49" xfId="0" applyNumberFormat="1" applyFont="1" applyFill="1" applyBorder="1" applyAlignment="1">
      <alignment horizontal="center" vertical="center"/>
    </xf>
    <xf numFmtId="4" fontId="2" fillId="17" borderId="49" xfId="0" applyNumberFormat="1" applyFont="1" applyFill="1" applyBorder="1" applyAlignment="1">
      <alignment horizontal="left" vertical="center" wrapText="1"/>
    </xf>
    <xf numFmtId="4" fontId="2" fillId="17" borderId="49" xfId="0" applyNumberFormat="1" applyFont="1" applyFill="1" applyBorder="1" applyAlignment="1">
      <alignment horizontal="center" vertical="center"/>
    </xf>
    <xf numFmtId="173" fontId="2" fillId="17" borderId="49" xfId="0" applyNumberFormat="1" applyFont="1" applyFill="1" applyBorder="1" applyAlignment="1">
      <alignment horizontal="right" vertical="center"/>
    </xf>
    <xf numFmtId="49" fontId="2" fillId="0" borderId="36" xfId="0" applyNumberFormat="1" applyFont="1" applyBorder="1" applyAlignment="1">
      <alignment horizontal="center" vertical="center"/>
    </xf>
    <xf numFmtId="0" fontId="3" fillId="0" borderId="36" xfId="2" applyFont="1" applyBorder="1" applyAlignment="1">
      <alignment horizontal="left" vertical="center" wrapText="1"/>
    </xf>
    <xf numFmtId="0" fontId="3" fillId="0" borderId="36" xfId="2" applyFont="1" applyBorder="1" applyAlignment="1">
      <alignment horizontal="center" vertical="center"/>
    </xf>
    <xf numFmtId="4" fontId="3" fillId="0" borderId="36" xfId="0" applyNumberFormat="1" applyFont="1" applyBorder="1" applyAlignment="1">
      <alignment horizontal="center" vertical="center"/>
    </xf>
    <xf numFmtId="173" fontId="3" fillId="0" borderId="36" xfId="0" applyNumberFormat="1" applyFont="1" applyBorder="1" applyAlignment="1">
      <alignment horizontal="right" vertical="center"/>
    </xf>
    <xf numFmtId="49" fontId="2" fillId="0" borderId="25" xfId="0" applyNumberFormat="1" applyFont="1" applyBorder="1" applyAlignment="1">
      <alignment horizontal="center" vertical="center"/>
    </xf>
    <xf numFmtId="0" fontId="3" fillId="0" borderId="25" xfId="2" applyFont="1" applyBorder="1" applyAlignment="1">
      <alignment horizontal="left" vertical="center" wrapText="1"/>
    </xf>
    <xf numFmtId="0" fontId="3" fillId="0" borderId="25" xfId="2" applyFont="1" applyBorder="1" applyAlignment="1">
      <alignment horizontal="center" vertical="center"/>
    </xf>
    <xf numFmtId="4" fontId="3" fillId="0" borderId="25" xfId="0" applyNumberFormat="1" applyFont="1" applyBorder="1" applyAlignment="1">
      <alignment horizontal="center" vertical="center"/>
    </xf>
    <xf numFmtId="173" fontId="3" fillId="0" borderId="25" xfId="0" applyNumberFormat="1" applyFont="1" applyBorder="1" applyAlignment="1">
      <alignment horizontal="right" vertical="center"/>
    </xf>
    <xf numFmtId="49" fontId="2" fillId="17" borderId="29" xfId="0" applyNumberFormat="1" applyFont="1" applyFill="1" applyBorder="1" applyAlignment="1">
      <alignment horizontal="center" vertical="center"/>
    </xf>
    <xf numFmtId="0" fontId="2" fillId="17" borderId="29" xfId="0" applyFont="1" applyFill="1" applyBorder="1" applyAlignment="1">
      <alignment horizontal="left" vertical="center" wrapText="1"/>
    </xf>
    <xf numFmtId="0" fontId="2" fillId="17" borderId="29" xfId="0" applyFont="1" applyFill="1" applyBorder="1" applyAlignment="1">
      <alignment horizontal="center" vertical="center" wrapText="1"/>
    </xf>
    <xf numFmtId="4" fontId="2" fillId="17" borderId="29" xfId="0" applyNumberFormat="1" applyFont="1" applyFill="1" applyBorder="1" applyAlignment="1">
      <alignment horizontal="center" vertical="center"/>
    </xf>
    <xf numFmtId="4" fontId="2" fillId="17" borderId="29" xfId="1" applyNumberFormat="1" applyFont="1" applyFill="1" applyBorder="1" applyAlignment="1">
      <alignment horizontal="center" vertical="center" wrapText="1"/>
    </xf>
    <xf numFmtId="173" fontId="2" fillId="17" borderId="29" xfId="0" applyNumberFormat="1" applyFont="1" applyFill="1" applyBorder="1" applyAlignment="1">
      <alignment horizontal="right" vertical="center"/>
    </xf>
    <xf numFmtId="0" fontId="3" fillId="18" borderId="30" xfId="0" applyFont="1" applyFill="1" applyBorder="1" applyAlignment="1">
      <alignment horizontal="left" vertical="center" wrapText="1"/>
    </xf>
    <xf numFmtId="0" fontId="3" fillId="18" borderId="30" xfId="0" applyFont="1" applyFill="1" applyBorder="1" applyAlignment="1">
      <alignment horizontal="center" vertical="center" wrapText="1"/>
    </xf>
    <xf numFmtId="4" fontId="3" fillId="0" borderId="25" xfId="1" applyNumberFormat="1" applyFont="1" applyBorder="1" applyAlignment="1">
      <alignment horizontal="center" vertical="center"/>
    </xf>
    <xf numFmtId="49" fontId="3" fillId="17" borderId="29" xfId="0" applyNumberFormat="1" applyFont="1" applyFill="1" applyBorder="1" applyAlignment="1">
      <alignment horizontal="center" vertical="center"/>
    </xf>
    <xf numFmtId="4" fontId="3" fillId="17" borderId="29" xfId="0" applyNumberFormat="1" applyFont="1" applyFill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18" borderId="30" xfId="2381" applyFont="1" applyFill="1" applyBorder="1" applyAlignment="1">
      <alignment vertical="top" wrapText="1"/>
    </xf>
    <xf numFmtId="0" fontId="3" fillId="0" borderId="25" xfId="2398" applyFont="1" applyBorder="1" applyAlignment="1">
      <alignment vertical="top" wrapText="1"/>
    </xf>
    <xf numFmtId="0" fontId="3" fillId="0" borderId="25" xfId="2382" applyFont="1" applyBorder="1" applyAlignment="1">
      <alignment vertical="top" wrapText="1"/>
    </xf>
    <xf numFmtId="0" fontId="3" fillId="19" borderId="34" xfId="0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4" fontId="3" fillId="0" borderId="26" xfId="0" applyNumberFormat="1" applyFont="1" applyBorder="1" applyAlignment="1">
      <alignment horizontal="center" vertical="center"/>
    </xf>
    <xf numFmtId="4" fontId="3" fillId="0" borderId="26" xfId="1" applyNumberFormat="1" applyFont="1" applyBorder="1" applyAlignment="1">
      <alignment horizontal="center" vertical="center"/>
    </xf>
    <xf numFmtId="173" fontId="3" fillId="0" borderId="26" xfId="0" applyNumberFormat="1" applyFont="1" applyBorder="1" applyAlignment="1">
      <alignment horizontal="right" vertical="center"/>
    </xf>
    <xf numFmtId="49" fontId="2" fillId="20" borderId="35" xfId="0" applyNumberFormat="1" applyFont="1" applyFill="1" applyBorder="1" applyAlignment="1">
      <alignment horizontal="center" vertical="center"/>
    </xf>
    <xf numFmtId="4" fontId="2" fillId="17" borderId="29" xfId="1" applyNumberFormat="1" applyFont="1" applyFill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4" fontId="2" fillId="0" borderId="25" xfId="1" applyNumberFormat="1" applyFont="1" applyBorder="1" applyAlignment="1">
      <alignment horizontal="center" vertical="center" wrapText="1"/>
    </xf>
    <xf numFmtId="0" fontId="3" fillId="0" borderId="25" xfId="2380" applyFont="1" applyBorder="1" applyAlignment="1">
      <alignment vertical="top" wrapText="1"/>
    </xf>
    <xf numFmtId="0" fontId="3" fillId="0" borderId="25" xfId="2380" applyFont="1" applyBorder="1" applyAlignment="1">
      <alignment horizontal="center" vertical="center"/>
    </xf>
    <xf numFmtId="0" fontId="2" fillId="17" borderId="29" xfId="2380" applyFont="1" applyFill="1" applyBorder="1" applyAlignment="1">
      <alignment vertical="top" wrapText="1"/>
    </xf>
    <xf numFmtId="0" fontId="2" fillId="17" borderId="29" xfId="2380" applyFont="1" applyFill="1" applyBorder="1" applyAlignment="1">
      <alignment horizontal="center" vertical="center"/>
    </xf>
    <xf numFmtId="0" fontId="3" fillId="21" borderId="28" xfId="0" applyFont="1" applyFill="1" applyBorder="1" applyAlignment="1">
      <alignment horizontal="center" vertical="center"/>
    </xf>
    <xf numFmtId="0" fontId="2" fillId="21" borderId="25" xfId="0" applyFont="1" applyFill="1" applyBorder="1" applyAlignment="1">
      <alignment horizontal="left" vertical="center"/>
    </xf>
    <xf numFmtId="174" fontId="3" fillId="21" borderId="25" xfId="0" applyNumberFormat="1" applyFont="1" applyFill="1" applyBorder="1" applyAlignment="1">
      <alignment horizontal="center" vertical="center"/>
    </xf>
    <xf numFmtId="174" fontId="11" fillId="21" borderId="25" xfId="0" applyNumberFormat="1" applyFont="1" applyFill="1" applyBorder="1" applyAlignment="1">
      <alignment horizontal="right" vertical="center"/>
    </xf>
    <xf numFmtId="174" fontId="3" fillId="21" borderId="25" xfId="0" applyNumberFormat="1" applyFont="1" applyFill="1" applyBorder="1" applyAlignment="1">
      <alignment horizontal="right" vertical="center"/>
    </xf>
    <xf numFmtId="173" fontId="2" fillId="21" borderId="25" xfId="0" applyNumberFormat="1" applyFont="1" applyFill="1" applyBorder="1" applyAlignment="1">
      <alignment horizontal="right" vertical="center"/>
    </xf>
    <xf numFmtId="2" fontId="3" fillId="0" borderId="0" xfId="0" applyNumberFormat="1" applyFont="1" applyAlignment="1">
      <alignment vertical="center"/>
    </xf>
    <xf numFmtId="4" fontId="12" fillId="0" borderId="25" xfId="0" applyNumberFormat="1" applyFont="1" applyBorder="1" applyAlignment="1">
      <alignment horizontal="center" vertical="center"/>
    </xf>
    <xf numFmtId="0" fontId="9" fillId="0" borderId="13" xfId="5" applyFont="1" applyBorder="1" applyAlignment="1">
      <alignment horizontal="center" vertical="center" wrapText="1"/>
    </xf>
    <xf numFmtId="0" fontId="3" fillId="17" borderId="49" xfId="0" applyFont="1" applyFill="1" applyBorder="1" applyAlignment="1">
      <alignment horizontal="center" vertical="center"/>
    </xf>
    <xf numFmtId="172" fontId="3" fillId="0" borderId="36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72" fontId="3" fillId="0" borderId="25" xfId="0" applyNumberFormat="1" applyFont="1" applyBorder="1" applyAlignment="1">
      <alignment horizontal="center" vertical="center"/>
    </xf>
    <xf numFmtId="0" fontId="3" fillId="17" borderId="29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72" fontId="3" fillId="0" borderId="26" xfId="0" applyNumberFormat="1" applyFont="1" applyBorder="1" applyAlignment="1">
      <alignment horizontal="center" vertical="center"/>
    </xf>
    <xf numFmtId="0" fontId="2" fillId="17" borderId="2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0" fillId="0" borderId="0" xfId="0" applyNumberFormat="1"/>
    <xf numFmtId="176" fontId="0" fillId="0" borderId="0" xfId="0" applyNumberFormat="1"/>
    <xf numFmtId="0" fontId="13" fillId="0" borderId="13" xfId="5" applyFont="1" applyBorder="1" applyAlignment="1">
      <alignment vertical="center" wrapText="1"/>
    </xf>
    <xf numFmtId="0" fontId="12" fillId="0" borderId="47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4" fontId="14" fillId="17" borderId="49" xfId="0" applyNumberFormat="1" applyFont="1" applyFill="1" applyBorder="1" applyAlignment="1">
      <alignment horizontal="center" vertical="center"/>
    </xf>
    <xf numFmtId="4" fontId="12" fillId="0" borderId="36" xfId="0" applyNumberFormat="1" applyFont="1" applyBorder="1" applyAlignment="1">
      <alignment horizontal="center" vertical="center"/>
    </xf>
    <xf numFmtId="4" fontId="14" fillId="17" borderId="29" xfId="0" applyNumberFormat="1" applyFont="1" applyFill="1" applyBorder="1" applyAlignment="1">
      <alignment horizontal="center" vertical="center"/>
    </xf>
    <xf numFmtId="4" fontId="12" fillId="0" borderId="26" xfId="0" applyNumberFormat="1" applyFont="1" applyBorder="1" applyAlignment="1">
      <alignment horizontal="center" vertical="center"/>
    </xf>
    <xf numFmtId="4" fontId="14" fillId="0" borderId="25" xfId="0" applyNumberFormat="1" applyFont="1" applyBorder="1" applyAlignment="1">
      <alignment horizontal="center" vertical="center"/>
    </xf>
    <xf numFmtId="174" fontId="12" fillId="21" borderId="25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4" fontId="3" fillId="0" borderId="25" xfId="1" applyNumberFormat="1" applyFont="1" applyBorder="1" applyAlignment="1">
      <alignment horizontal="center" vertical="center" wrapText="1"/>
    </xf>
    <xf numFmtId="173" fontId="10" fillId="0" borderId="0" xfId="0" applyNumberFormat="1" applyFont="1" applyAlignment="1">
      <alignment horizontal="right" vertical="center"/>
    </xf>
    <xf numFmtId="4" fontId="3" fillId="0" borderId="30" xfId="0" applyNumberFormat="1" applyFont="1" applyBorder="1" applyAlignment="1">
      <alignment horizontal="center" vertical="center"/>
    </xf>
    <xf numFmtId="4" fontId="2" fillId="17" borderId="30" xfId="1" applyNumberFormat="1" applyFont="1" applyFill="1" applyBorder="1" applyAlignment="1">
      <alignment horizontal="center" vertical="center" wrapText="1"/>
    </xf>
    <xf numFmtId="4" fontId="3" fillId="0" borderId="30" xfId="1" applyNumberFormat="1" applyFont="1" applyBorder="1" applyAlignment="1">
      <alignment horizontal="center" vertical="center"/>
    </xf>
    <xf numFmtId="4" fontId="3" fillId="17" borderId="30" xfId="0" applyNumberFormat="1" applyFont="1" applyFill="1" applyBorder="1" applyAlignment="1">
      <alignment horizontal="center" vertical="center"/>
    </xf>
    <xf numFmtId="4" fontId="3" fillId="0" borderId="34" xfId="1" applyNumberFormat="1" applyFont="1" applyBorder="1" applyAlignment="1">
      <alignment horizontal="center" vertical="center"/>
    </xf>
    <xf numFmtId="4" fontId="2" fillId="17" borderId="30" xfId="1" applyNumberFormat="1" applyFont="1" applyFill="1" applyBorder="1" applyAlignment="1">
      <alignment horizontal="center" vertical="center"/>
    </xf>
    <xf numFmtId="4" fontId="3" fillId="0" borderId="30" xfId="1" applyNumberFormat="1" applyFont="1" applyBorder="1" applyAlignment="1">
      <alignment horizontal="center" vertical="center" wrapText="1"/>
    </xf>
    <xf numFmtId="4" fontId="2" fillId="0" borderId="30" xfId="1" applyNumberFormat="1" applyFont="1" applyBorder="1" applyAlignment="1">
      <alignment horizontal="center" vertical="center" wrapText="1"/>
    </xf>
    <xf numFmtId="174" fontId="3" fillId="21" borderId="30" xfId="0" applyNumberFormat="1" applyFont="1" applyFill="1" applyBorder="1" applyAlignment="1">
      <alignment horizontal="right" vertical="center"/>
    </xf>
    <xf numFmtId="173" fontId="10" fillId="0" borderId="0" xfId="0" applyNumberFormat="1" applyFont="1" applyAlignment="1">
      <alignment horizontal="right" vertical="center"/>
    </xf>
    <xf numFmtId="4" fontId="2" fillId="0" borderId="18" xfId="0" applyNumberFormat="1" applyFont="1" applyBorder="1" applyAlignment="1">
      <alignment horizontal="center" vertical="center"/>
    </xf>
    <xf numFmtId="4" fontId="2" fillId="0" borderId="17" xfId="0" applyNumberFormat="1" applyFont="1" applyBorder="1" applyAlignment="1">
      <alignment horizontal="center" vertical="center"/>
    </xf>
    <xf numFmtId="4" fontId="2" fillId="0" borderId="21" xfId="0" applyNumberFormat="1" applyFont="1" applyBorder="1" applyAlignment="1">
      <alignment horizontal="center" vertical="center"/>
    </xf>
    <xf numFmtId="4" fontId="2" fillId="0" borderId="22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" fontId="2" fillId="0" borderId="18" xfId="0" applyNumberFormat="1" applyFont="1" applyBorder="1" applyAlignment="1">
      <alignment horizontal="left" vertical="center" wrapText="1"/>
    </xf>
    <xf numFmtId="4" fontId="2" fillId="0" borderId="17" xfId="0" applyNumberFormat="1" applyFont="1" applyBorder="1" applyAlignment="1">
      <alignment horizontal="left" vertical="center" wrapText="1"/>
    </xf>
    <xf numFmtId="4" fontId="2" fillId="0" borderId="23" xfId="0" applyNumberFormat="1" applyFont="1" applyBorder="1" applyAlignment="1">
      <alignment horizontal="center" vertical="center"/>
    </xf>
    <xf numFmtId="4" fontId="2" fillId="0" borderId="24" xfId="0" applyNumberFormat="1" applyFont="1" applyBorder="1" applyAlignment="1">
      <alignment horizontal="center" vertical="center"/>
    </xf>
    <xf numFmtId="0" fontId="2" fillId="0" borderId="13" xfId="5" applyFont="1" applyBorder="1" applyAlignment="1">
      <alignment horizontal="left" vertical="center"/>
    </xf>
    <xf numFmtId="0" fontId="3" fillId="0" borderId="51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9" fillId="0" borderId="13" xfId="5" applyFont="1" applyBorder="1" applyAlignment="1">
      <alignment horizontal="left" vertical="center"/>
    </xf>
    <xf numFmtId="0" fontId="8" fillId="0" borderId="13" xfId="5" applyFont="1" applyBorder="1" applyAlignment="1">
      <alignment horizontal="left" vertical="center" wrapText="1"/>
    </xf>
    <xf numFmtId="49" fontId="9" fillId="0" borderId="13" xfId="5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173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3" fillId="0" borderId="50" xfId="0" applyFont="1" applyBorder="1" applyAlignment="1">
      <alignment horizontal="center" vertical="center"/>
    </xf>
  </cellXfs>
  <cellStyles count="2400">
    <cellStyle name="20% - Ênfase1 1" xfId="6"/>
    <cellStyle name="20% - Ênfase1 1 1" xfId="7"/>
    <cellStyle name="20% - Ênfase1 1 1 1" xfId="8"/>
    <cellStyle name="20% - Ênfase1 1 1 1 2" xfId="1555"/>
    <cellStyle name="20% - Ênfase1 1 1 1 3" xfId="1556"/>
    <cellStyle name="20% - Ênfase1 1 1 2" xfId="9"/>
    <cellStyle name="20% - Ênfase1 1 1 3" xfId="10"/>
    <cellStyle name="20% - Ênfase1 1 1 4" xfId="1557"/>
    <cellStyle name="20% - Ênfase1 1 1 5" xfId="1558"/>
    <cellStyle name="20% - Ênfase1 1 10" xfId="11"/>
    <cellStyle name="20% - Ênfase1 1 10 1" xfId="12"/>
    <cellStyle name="20% - Ênfase1 1 10 2" xfId="13"/>
    <cellStyle name="20% - Ênfase1 1 10 3" xfId="1559"/>
    <cellStyle name="20% - Ênfase1 1 10 4" xfId="1560"/>
    <cellStyle name="20% - Ênfase1 1 11" xfId="14"/>
    <cellStyle name="20% - Ênfase1 1 11 1" xfId="15"/>
    <cellStyle name="20% - Ênfase1 1 11 2" xfId="16"/>
    <cellStyle name="20% - Ênfase1 1 11 3" xfId="1561"/>
    <cellStyle name="20% - Ênfase1 1 11 4" xfId="1562"/>
    <cellStyle name="20% - Ênfase1 1 12" xfId="17"/>
    <cellStyle name="20% - Ênfase1 1 12 1" xfId="18"/>
    <cellStyle name="20% - Ênfase1 1 12 2" xfId="19"/>
    <cellStyle name="20% - Ênfase1 1 12 3" xfId="1563"/>
    <cellStyle name="20% - Ênfase1 1 12 4" xfId="1564"/>
    <cellStyle name="20% - Ênfase1 1 13" xfId="20"/>
    <cellStyle name="20% - Ênfase1 1 13 1" xfId="21"/>
    <cellStyle name="20% - Ênfase1 1 13 2" xfId="22"/>
    <cellStyle name="20% - Ênfase1 1 13 3" xfId="1565"/>
    <cellStyle name="20% - Ênfase1 1 13 4" xfId="1566"/>
    <cellStyle name="20% - Ênfase1 1 14" xfId="23"/>
    <cellStyle name="20% - Ênfase1 1 14 1" xfId="24"/>
    <cellStyle name="20% - Ênfase1 1 14 2" xfId="25"/>
    <cellStyle name="20% - Ênfase1 1 14 3" xfId="1567"/>
    <cellStyle name="20% - Ênfase1 1 14 4" xfId="1568"/>
    <cellStyle name="20% - Ênfase1 1 15" xfId="26"/>
    <cellStyle name="20% - Ênfase1 1 15 1" xfId="27"/>
    <cellStyle name="20% - Ênfase1 1 15 2" xfId="28"/>
    <cellStyle name="20% - Ênfase1 1 15 3" xfId="1569"/>
    <cellStyle name="20% - Ênfase1 1 15 4" xfId="1570"/>
    <cellStyle name="20% - Ênfase1 1 16" xfId="29"/>
    <cellStyle name="20% - Ênfase1 1 16 1" xfId="30"/>
    <cellStyle name="20% - Ênfase1 1 16 2" xfId="31"/>
    <cellStyle name="20% - Ênfase1 1 16 3" xfId="1571"/>
    <cellStyle name="20% - Ênfase1 1 16 4" xfId="1572"/>
    <cellStyle name="20% - Ênfase1 1 17" xfId="32"/>
    <cellStyle name="20% - Ênfase1 1 17 1" xfId="33"/>
    <cellStyle name="20% - Ênfase1 1 17 2" xfId="34"/>
    <cellStyle name="20% - Ênfase1 1 17 3" xfId="1573"/>
    <cellStyle name="20% - Ênfase1 1 17 4" xfId="1574"/>
    <cellStyle name="20% - Ênfase1 1 18" xfId="35"/>
    <cellStyle name="20% - Ênfase1 1 18 1" xfId="36"/>
    <cellStyle name="20% - Ênfase1 1 18 2" xfId="37"/>
    <cellStyle name="20% - Ênfase1 1 18 3" xfId="1575"/>
    <cellStyle name="20% - Ênfase1 1 18 4" xfId="1576"/>
    <cellStyle name="20% - Ênfase1 1 19" xfId="38"/>
    <cellStyle name="20% - Ênfase1 1 19 1" xfId="39"/>
    <cellStyle name="20% - Ênfase1 1 19 2" xfId="40"/>
    <cellStyle name="20% - Ênfase1 1 2" xfId="41"/>
    <cellStyle name="20% - Ênfase1 1 2 1" xfId="42"/>
    <cellStyle name="20% - Ênfase1 1 2 2" xfId="43"/>
    <cellStyle name="20% - Ênfase1 1 2 3" xfId="1577"/>
    <cellStyle name="20% - Ênfase1 1 2 4" xfId="1578"/>
    <cellStyle name="20% - Ênfase1 1 20" xfId="44"/>
    <cellStyle name="20% - Ênfase1 1 20 1" xfId="45"/>
    <cellStyle name="20% - Ênfase1 1 20 2" xfId="46"/>
    <cellStyle name="20% - Ênfase1 1 21" xfId="47"/>
    <cellStyle name="20% - Ênfase1 1 21 1" xfId="48"/>
    <cellStyle name="20% - Ênfase1 1 21 2" xfId="49"/>
    <cellStyle name="20% - Ênfase1 1 22" xfId="50"/>
    <cellStyle name="20% - Ênfase1 1 22 1" xfId="51"/>
    <cellStyle name="20% - Ênfase1 1 22 2" xfId="52"/>
    <cellStyle name="20% - Ênfase1 1 23" xfId="53"/>
    <cellStyle name="20% - Ênfase1 1 23 1" xfId="54"/>
    <cellStyle name="20% - Ênfase1 1 23 2" xfId="55"/>
    <cellStyle name="20% - Ênfase1 1 24" xfId="56"/>
    <cellStyle name="20% - Ênfase1 1 25" xfId="57"/>
    <cellStyle name="20% - Ênfase1 1 26" xfId="1579"/>
    <cellStyle name="20% - Ênfase1 1 27" xfId="1580"/>
    <cellStyle name="20% - Ênfase1 1 3" xfId="58"/>
    <cellStyle name="20% - Ênfase1 1 3 1" xfId="59"/>
    <cellStyle name="20% - Ênfase1 1 3 2" xfId="60"/>
    <cellStyle name="20% - Ênfase1 1 3 3" xfId="1581"/>
    <cellStyle name="20% - Ênfase1 1 3 4" xfId="1582"/>
    <cellStyle name="20% - Ênfase1 1 4" xfId="61"/>
    <cellStyle name="20% - Ênfase1 1 4 1" xfId="62"/>
    <cellStyle name="20% - Ênfase1 1 4 2" xfId="63"/>
    <cellStyle name="20% - Ênfase1 1 4 3" xfId="1583"/>
    <cellStyle name="20% - Ênfase1 1 4 4" xfId="1584"/>
    <cellStyle name="20% - Ênfase1 1 5" xfId="64"/>
    <cellStyle name="20% - Ênfase1 1 5 1" xfId="65"/>
    <cellStyle name="20% - Ênfase1 1 5 2" xfId="66"/>
    <cellStyle name="20% - Ênfase1 1 5 3" xfId="1585"/>
    <cellStyle name="20% - Ênfase1 1 5 4" xfId="1586"/>
    <cellStyle name="20% - Ênfase1 1 6" xfId="67"/>
    <cellStyle name="20% - Ênfase1 1 6 1" xfId="68"/>
    <cellStyle name="20% - Ênfase1 1 6 2" xfId="69"/>
    <cellStyle name="20% - Ênfase1 1 6 3" xfId="1587"/>
    <cellStyle name="20% - Ênfase1 1 6 4" xfId="1588"/>
    <cellStyle name="20% - Ênfase1 1 7" xfId="70"/>
    <cellStyle name="20% - Ênfase1 1 7 1" xfId="71"/>
    <cellStyle name="20% - Ênfase1 1 7 2" xfId="72"/>
    <cellStyle name="20% - Ênfase1 1 7 3" xfId="1589"/>
    <cellStyle name="20% - Ênfase1 1 7 4" xfId="1590"/>
    <cellStyle name="20% - Ênfase1 1 8" xfId="73"/>
    <cellStyle name="20% - Ênfase1 1 8 1" xfId="74"/>
    <cellStyle name="20% - Ênfase1 1 8 2" xfId="75"/>
    <cellStyle name="20% - Ênfase1 1 8 3" xfId="1591"/>
    <cellStyle name="20% - Ênfase1 1 8 4" xfId="1592"/>
    <cellStyle name="20% - Ênfase1 1 9" xfId="76"/>
    <cellStyle name="20% - Ênfase1 1 9 1" xfId="77"/>
    <cellStyle name="20% - Ênfase1 1 9 2" xfId="78"/>
    <cellStyle name="20% - Ênfase1 1 9 3" xfId="1593"/>
    <cellStyle name="20% - Ênfase1 1 9 4" xfId="1594"/>
    <cellStyle name="20% - Ênfase1 10" xfId="79"/>
    <cellStyle name="20% - Ênfase1 10 1" xfId="80"/>
    <cellStyle name="20% - Ênfase1 10 2" xfId="81"/>
    <cellStyle name="20% - Ênfase1 10 3" xfId="1595"/>
    <cellStyle name="20% - Ênfase1 10 4" xfId="1596"/>
    <cellStyle name="20% - Ênfase1 11" xfId="82"/>
    <cellStyle name="20% - Ênfase1 11 1" xfId="83"/>
    <cellStyle name="20% - Ênfase1 11 2" xfId="84"/>
    <cellStyle name="20% - Ênfase1 11 3" xfId="1597"/>
    <cellStyle name="20% - Ênfase1 11 4" xfId="1598"/>
    <cellStyle name="20% - Ênfase1 12" xfId="85"/>
    <cellStyle name="20% - Ênfase1 12 1" xfId="86"/>
    <cellStyle name="20% - Ênfase1 12 2" xfId="87"/>
    <cellStyle name="20% - Ênfase1 12 3" xfId="1599"/>
    <cellStyle name="20% - Ênfase1 12 4" xfId="1600"/>
    <cellStyle name="20% - Ênfase1 13" xfId="88"/>
    <cellStyle name="20% - Ênfase1 13 1" xfId="89"/>
    <cellStyle name="20% - Ênfase1 13 2" xfId="90"/>
    <cellStyle name="20% - Ênfase1 13 3" xfId="1601"/>
    <cellStyle name="20% - Ênfase1 13 4" xfId="1602"/>
    <cellStyle name="20% - Ênfase1 14" xfId="91"/>
    <cellStyle name="20% - Ênfase1 14 1" xfId="92"/>
    <cellStyle name="20% - Ênfase1 14 2" xfId="93"/>
    <cellStyle name="20% - Ênfase1 14 3" xfId="1603"/>
    <cellStyle name="20% - Ênfase1 14 4" xfId="1604"/>
    <cellStyle name="20% - Ênfase1 15" xfId="94"/>
    <cellStyle name="20% - Ênfase1 15 1" xfId="95"/>
    <cellStyle name="20% - Ênfase1 15 2" xfId="96"/>
    <cellStyle name="20% - Ênfase1 15 3" xfId="1605"/>
    <cellStyle name="20% - Ênfase1 15 4" xfId="1606"/>
    <cellStyle name="20% - Ênfase1 16" xfId="97"/>
    <cellStyle name="20% - Ênfase1 16 1" xfId="98"/>
    <cellStyle name="20% - Ênfase1 16 2" xfId="99"/>
    <cellStyle name="20% - Ênfase1 16 3" xfId="1607"/>
    <cellStyle name="20% - Ênfase1 16 4" xfId="1608"/>
    <cellStyle name="20% - Ênfase1 17" xfId="100"/>
    <cellStyle name="20% - Ênfase1 17 1" xfId="101"/>
    <cellStyle name="20% - Ênfase1 17 2" xfId="102"/>
    <cellStyle name="20% - Ênfase1 17 3" xfId="1609"/>
    <cellStyle name="20% - Ênfase1 17 4" xfId="1610"/>
    <cellStyle name="20% - Ênfase1 18" xfId="103"/>
    <cellStyle name="20% - Ênfase1 18 1" xfId="104"/>
    <cellStyle name="20% - Ênfase1 18 2" xfId="105"/>
    <cellStyle name="20% - Ênfase1 18 3" xfId="1611"/>
    <cellStyle name="20% - Ênfase1 18 4" xfId="1612"/>
    <cellStyle name="20% - Ênfase1 19" xfId="106"/>
    <cellStyle name="20% - Ênfase1 19 1" xfId="107"/>
    <cellStyle name="20% - Ênfase1 19 2" xfId="108"/>
    <cellStyle name="20% - Ênfase1 19 3" xfId="1613"/>
    <cellStyle name="20% - Ênfase1 19 4" xfId="1614"/>
    <cellStyle name="20% - Ênfase1 2" xfId="109"/>
    <cellStyle name="20% - Ênfase1 2 1" xfId="110"/>
    <cellStyle name="20% - Ênfase1 2 2" xfId="111"/>
    <cellStyle name="20% - Ênfase1 2 3" xfId="1615"/>
    <cellStyle name="20% - Ênfase1 2 4" xfId="1616"/>
    <cellStyle name="20% - Ênfase1 20" xfId="112"/>
    <cellStyle name="20% - Ênfase1 20 1" xfId="113"/>
    <cellStyle name="20% - Ênfase1 20 2" xfId="114"/>
    <cellStyle name="20% - Ênfase1 21" xfId="115"/>
    <cellStyle name="20% - Ênfase1 21 1" xfId="116"/>
    <cellStyle name="20% - Ênfase1 21 2" xfId="117"/>
    <cellStyle name="20% - Ênfase1 22" xfId="118"/>
    <cellStyle name="20% - Ênfase1 22 1" xfId="119"/>
    <cellStyle name="20% - Ênfase1 22 2" xfId="120"/>
    <cellStyle name="20% - Ênfase1 23" xfId="121"/>
    <cellStyle name="20% - Ênfase1 23 1" xfId="122"/>
    <cellStyle name="20% - Ênfase1 23 2" xfId="123"/>
    <cellStyle name="20% - Ênfase1 24" xfId="124"/>
    <cellStyle name="20% - Ênfase1 24 1" xfId="125"/>
    <cellStyle name="20% - Ênfase1 24 2" xfId="126"/>
    <cellStyle name="20% - Ênfase1 25" xfId="127"/>
    <cellStyle name="20% - Ênfase1 26" xfId="128"/>
    <cellStyle name="20% - Ênfase1 3" xfId="129"/>
    <cellStyle name="20% - Ênfase1 3 1" xfId="130"/>
    <cellStyle name="20% - Ênfase1 3 2" xfId="131"/>
    <cellStyle name="20% - Ênfase1 3 3" xfId="1617"/>
    <cellStyle name="20% - Ênfase1 3 4" xfId="1618"/>
    <cellStyle name="20% - Ênfase1 4" xfId="132"/>
    <cellStyle name="20% - Ênfase1 4 1" xfId="133"/>
    <cellStyle name="20% - Ênfase1 4 2" xfId="134"/>
    <cellStyle name="20% - Ênfase1 4 3" xfId="1619"/>
    <cellStyle name="20% - Ênfase1 4 4" xfId="1620"/>
    <cellStyle name="20% - Ênfase1 5" xfId="135"/>
    <cellStyle name="20% - Ênfase1 5 1" xfId="136"/>
    <cellStyle name="20% - Ênfase1 5 2" xfId="137"/>
    <cellStyle name="20% - Ênfase1 5 3" xfId="1621"/>
    <cellStyle name="20% - Ênfase1 5 4" xfId="1622"/>
    <cellStyle name="20% - Ênfase1 6" xfId="138"/>
    <cellStyle name="20% - Ênfase1 6 1" xfId="139"/>
    <cellStyle name="20% - Ênfase1 6 2" xfId="140"/>
    <cellStyle name="20% - Ênfase1 6 3" xfId="1623"/>
    <cellStyle name="20% - Ênfase1 6 4" xfId="1624"/>
    <cellStyle name="20% - Ênfase1 7" xfId="141"/>
    <cellStyle name="20% - Ênfase1 7 1" xfId="142"/>
    <cellStyle name="20% - Ênfase1 7 2" xfId="143"/>
    <cellStyle name="20% - Ênfase1 7 3" xfId="1625"/>
    <cellStyle name="20% - Ênfase1 7 4" xfId="1626"/>
    <cellStyle name="20% - Ênfase1 8" xfId="144"/>
    <cellStyle name="20% - Ênfase1 8 1" xfId="145"/>
    <cellStyle name="20% - Ênfase1 8 2" xfId="146"/>
    <cellStyle name="20% - Ênfase1 8 3" xfId="1627"/>
    <cellStyle name="20% - Ênfase1 8 4" xfId="1628"/>
    <cellStyle name="20% - Ênfase1 9" xfId="147"/>
    <cellStyle name="20% - Ênfase1 9 1" xfId="148"/>
    <cellStyle name="20% - Ênfase1 9 2" xfId="149"/>
    <cellStyle name="20% - Ênfase1 9 3" xfId="1629"/>
    <cellStyle name="20% - Ênfase1 9 4" xfId="1630"/>
    <cellStyle name="20% - Ênfase2 1" xfId="150"/>
    <cellStyle name="20% - Ênfase2 1 1" xfId="151"/>
    <cellStyle name="20% - Ênfase2 1 1 1" xfId="152"/>
    <cellStyle name="20% - Ênfase2 1 1 1 2" xfId="1631"/>
    <cellStyle name="20% - Ênfase2 1 1 1 3" xfId="1632"/>
    <cellStyle name="20% - Ênfase2 1 1 2" xfId="153"/>
    <cellStyle name="20% - Ênfase2 1 1 3" xfId="154"/>
    <cellStyle name="20% - Ênfase2 1 1 4" xfId="1633"/>
    <cellStyle name="20% - Ênfase2 1 1 5" xfId="1634"/>
    <cellStyle name="20% - Ênfase2 1 10" xfId="155"/>
    <cellStyle name="20% - Ênfase2 1 10 1" xfId="156"/>
    <cellStyle name="20% - Ênfase2 1 10 2" xfId="157"/>
    <cellStyle name="20% - Ênfase2 1 10 3" xfId="1635"/>
    <cellStyle name="20% - Ênfase2 1 10 4" xfId="1636"/>
    <cellStyle name="20% - Ênfase2 1 11" xfId="158"/>
    <cellStyle name="20% - Ênfase2 1 11 1" xfId="159"/>
    <cellStyle name="20% - Ênfase2 1 11 2" xfId="160"/>
    <cellStyle name="20% - Ênfase2 1 11 3" xfId="1637"/>
    <cellStyle name="20% - Ênfase2 1 11 4" xfId="1638"/>
    <cellStyle name="20% - Ênfase2 1 12" xfId="161"/>
    <cellStyle name="20% - Ênfase2 1 12 1" xfId="162"/>
    <cellStyle name="20% - Ênfase2 1 12 2" xfId="163"/>
    <cellStyle name="20% - Ênfase2 1 12 3" xfId="1639"/>
    <cellStyle name="20% - Ênfase2 1 12 4" xfId="1640"/>
    <cellStyle name="20% - Ênfase2 1 13" xfId="164"/>
    <cellStyle name="20% - Ênfase2 1 13 1" xfId="165"/>
    <cellStyle name="20% - Ênfase2 1 13 2" xfId="166"/>
    <cellStyle name="20% - Ênfase2 1 13 3" xfId="1641"/>
    <cellStyle name="20% - Ênfase2 1 13 4" xfId="1642"/>
    <cellStyle name="20% - Ênfase2 1 14" xfId="167"/>
    <cellStyle name="20% - Ênfase2 1 14 1" xfId="168"/>
    <cellStyle name="20% - Ênfase2 1 14 2" xfId="169"/>
    <cellStyle name="20% - Ênfase2 1 14 3" xfId="1643"/>
    <cellStyle name="20% - Ênfase2 1 14 4" xfId="1644"/>
    <cellStyle name="20% - Ênfase2 1 15" xfId="170"/>
    <cellStyle name="20% - Ênfase2 1 15 1" xfId="171"/>
    <cellStyle name="20% - Ênfase2 1 15 2" xfId="172"/>
    <cellStyle name="20% - Ênfase2 1 15 3" xfId="1645"/>
    <cellStyle name="20% - Ênfase2 1 15 4" xfId="1646"/>
    <cellStyle name="20% - Ênfase2 1 16" xfId="173"/>
    <cellStyle name="20% - Ênfase2 1 16 1" xfId="174"/>
    <cellStyle name="20% - Ênfase2 1 16 2" xfId="175"/>
    <cellStyle name="20% - Ênfase2 1 16 3" xfId="1647"/>
    <cellStyle name="20% - Ênfase2 1 16 4" xfId="1648"/>
    <cellStyle name="20% - Ênfase2 1 17" xfId="176"/>
    <cellStyle name="20% - Ênfase2 1 17 1" xfId="177"/>
    <cellStyle name="20% - Ênfase2 1 17 2" xfId="178"/>
    <cellStyle name="20% - Ênfase2 1 17 3" xfId="1649"/>
    <cellStyle name="20% - Ênfase2 1 17 4" xfId="1650"/>
    <cellStyle name="20% - Ênfase2 1 18" xfId="179"/>
    <cellStyle name="20% - Ênfase2 1 18 1" xfId="180"/>
    <cellStyle name="20% - Ênfase2 1 18 2" xfId="181"/>
    <cellStyle name="20% - Ênfase2 1 18 3" xfId="1651"/>
    <cellStyle name="20% - Ênfase2 1 18 4" xfId="1652"/>
    <cellStyle name="20% - Ênfase2 1 19" xfId="182"/>
    <cellStyle name="20% - Ênfase2 1 19 1" xfId="183"/>
    <cellStyle name="20% - Ênfase2 1 19 2" xfId="184"/>
    <cellStyle name="20% - Ênfase2 1 2" xfId="185"/>
    <cellStyle name="20% - Ênfase2 1 2 1" xfId="186"/>
    <cellStyle name="20% - Ênfase2 1 2 2" xfId="187"/>
    <cellStyle name="20% - Ênfase2 1 2 3" xfId="1653"/>
    <cellStyle name="20% - Ênfase2 1 2 4" xfId="1654"/>
    <cellStyle name="20% - Ênfase2 1 20" xfId="188"/>
    <cellStyle name="20% - Ênfase2 1 20 1" xfId="189"/>
    <cellStyle name="20% - Ênfase2 1 20 2" xfId="190"/>
    <cellStyle name="20% - Ênfase2 1 21" xfId="191"/>
    <cellStyle name="20% - Ênfase2 1 21 1" xfId="192"/>
    <cellStyle name="20% - Ênfase2 1 21 2" xfId="193"/>
    <cellStyle name="20% - Ênfase2 1 22" xfId="194"/>
    <cellStyle name="20% - Ênfase2 1 22 1" xfId="195"/>
    <cellStyle name="20% - Ênfase2 1 22 2" xfId="196"/>
    <cellStyle name="20% - Ênfase2 1 23" xfId="197"/>
    <cellStyle name="20% - Ênfase2 1 23 1" xfId="198"/>
    <cellStyle name="20% - Ênfase2 1 23 2" xfId="199"/>
    <cellStyle name="20% - Ênfase2 1 24" xfId="200"/>
    <cellStyle name="20% - Ênfase2 1 25" xfId="201"/>
    <cellStyle name="20% - Ênfase2 1 26" xfId="1655"/>
    <cellStyle name="20% - Ênfase2 1 27" xfId="1656"/>
    <cellStyle name="20% - Ênfase2 1 3" xfId="202"/>
    <cellStyle name="20% - Ênfase2 1 3 1" xfId="203"/>
    <cellStyle name="20% - Ênfase2 1 3 2" xfId="204"/>
    <cellStyle name="20% - Ênfase2 1 3 3" xfId="1657"/>
    <cellStyle name="20% - Ênfase2 1 3 4" xfId="1658"/>
    <cellStyle name="20% - Ênfase2 1 4" xfId="205"/>
    <cellStyle name="20% - Ênfase2 1 4 1" xfId="206"/>
    <cellStyle name="20% - Ênfase2 1 4 2" xfId="207"/>
    <cellStyle name="20% - Ênfase2 1 4 3" xfId="1659"/>
    <cellStyle name="20% - Ênfase2 1 4 4" xfId="1660"/>
    <cellStyle name="20% - Ênfase2 1 5" xfId="208"/>
    <cellStyle name="20% - Ênfase2 1 5 1" xfId="209"/>
    <cellStyle name="20% - Ênfase2 1 5 2" xfId="210"/>
    <cellStyle name="20% - Ênfase2 1 5 3" xfId="1661"/>
    <cellStyle name="20% - Ênfase2 1 5 4" xfId="1662"/>
    <cellStyle name="20% - Ênfase2 1 6" xfId="211"/>
    <cellStyle name="20% - Ênfase2 1 6 1" xfId="212"/>
    <cellStyle name="20% - Ênfase2 1 6 2" xfId="213"/>
    <cellStyle name="20% - Ênfase2 1 6 3" xfId="1663"/>
    <cellStyle name="20% - Ênfase2 1 6 4" xfId="1664"/>
    <cellStyle name="20% - Ênfase2 1 7" xfId="214"/>
    <cellStyle name="20% - Ênfase2 1 7 1" xfId="215"/>
    <cellStyle name="20% - Ênfase2 1 7 2" xfId="216"/>
    <cellStyle name="20% - Ênfase2 1 7 3" xfId="1665"/>
    <cellStyle name="20% - Ênfase2 1 7 4" xfId="1666"/>
    <cellStyle name="20% - Ênfase2 1 8" xfId="217"/>
    <cellStyle name="20% - Ênfase2 1 8 1" xfId="218"/>
    <cellStyle name="20% - Ênfase2 1 8 2" xfId="219"/>
    <cellStyle name="20% - Ênfase2 1 8 3" xfId="1667"/>
    <cellStyle name="20% - Ênfase2 1 8 4" xfId="1668"/>
    <cellStyle name="20% - Ênfase2 1 9" xfId="220"/>
    <cellStyle name="20% - Ênfase2 1 9 1" xfId="221"/>
    <cellStyle name="20% - Ênfase2 1 9 2" xfId="222"/>
    <cellStyle name="20% - Ênfase2 1 9 3" xfId="1669"/>
    <cellStyle name="20% - Ênfase2 1 9 4" xfId="1670"/>
    <cellStyle name="20% - Ênfase2 10" xfId="223"/>
    <cellStyle name="20% - Ênfase2 10 1" xfId="224"/>
    <cellStyle name="20% - Ênfase2 10 2" xfId="225"/>
    <cellStyle name="20% - Ênfase2 10 3" xfId="1671"/>
    <cellStyle name="20% - Ênfase2 10 4" xfId="1672"/>
    <cellStyle name="20% - Ênfase2 11" xfId="226"/>
    <cellStyle name="20% - Ênfase2 11 1" xfId="227"/>
    <cellStyle name="20% - Ênfase2 11 2" xfId="228"/>
    <cellStyle name="20% - Ênfase2 11 3" xfId="1673"/>
    <cellStyle name="20% - Ênfase2 11 4" xfId="1674"/>
    <cellStyle name="20% - Ênfase2 12" xfId="229"/>
    <cellStyle name="20% - Ênfase2 12 1" xfId="230"/>
    <cellStyle name="20% - Ênfase2 12 2" xfId="231"/>
    <cellStyle name="20% - Ênfase2 12 3" xfId="1675"/>
    <cellStyle name="20% - Ênfase2 12 4" xfId="1676"/>
    <cellStyle name="20% - Ênfase2 13" xfId="232"/>
    <cellStyle name="20% - Ênfase2 13 1" xfId="233"/>
    <cellStyle name="20% - Ênfase2 13 2" xfId="234"/>
    <cellStyle name="20% - Ênfase2 13 3" xfId="1677"/>
    <cellStyle name="20% - Ênfase2 13 4" xfId="1678"/>
    <cellStyle name="20% - Ênfase2 14" xfId="235"/>
    <cellStyle name="20% - Ênfase2 14 1" xfId="236"/>
    <cellStyle name="20% - Ênfase2 14 2" xfId="237"/>
    <cellStyle name="20% - Ênfase2 14 3" xfId="1679"/>
    <cellStyle name="20% - Ênfase2 14 4" xfId="1680"/>
    <cellStyle name="20% - Ênfase2 15" xfId="238"/>
    <cellStyle name="20% - Ênfase2 15 1" xfId="239"/>
    <cellStyle name="20% - Ênfase2 15 2" xfId="240"/>
    <cellStyle name="20% - Ênfase2 15 3" xfId="1681"/>
    <cellStyle name="20% - Ênfase2 15 4" xfId="1682"/>
    <cellStyle name="20% - Ênfase2 16" xfId="241"/>
    <cellStyle name="20% - Ênfase2 16 1" xfId="242"/>
    <cellStyle name="20% - Ênfase2 16 2" xfId="243"/>
    <cellStyle name="20% - Ênfase2 16 3" xfId="1683"/>
    <cellStyle name="20% - Ênfase2 16 4" xfId="1684"/>
    <cellStyle name="20% - Ênfase2 17" xfId="244"/>
    <cellStyle name="20% - Ênfase2 17 1" xfId="245"/>
    <cellStyle name="20% - Ênfase2 17 2" xfId="246"/>
    <cellStyle name="20% - Ênfase2 17 3" xfId="1685"/>
    <cellStyle name="20% - Ênfase2 17 4" xfId="1686"/>
    <cellStyle name="20% - Ênfase2 18" xfId="247"/>
    <cellStyle name="20% - Ênfase2 18 1" xfId="248"/>
    <cellStyle name="20% - Ênfase2 18 2" xfId="249"/>
    <cellStyle name="20% - Ênfase2 18 3" xfId="1687"/>
    <cellStyle name="20% - Ênfase2 18 4" xfId="1688"/>
    <cellStyle name="20% - Ênfase2 19" xfId="250"/>
    <cellStyle name="20% - Ênfase2 19 1" xfId="251"/>
    <cellStyle name="20% - Ênfase2 19 2" xfId="252"/>
    <cellStyle name="20% - Ênfase2 19 3" xfId="1689"/>
    <cellStyle name="20% - Ênfase2 19 4" xfId="1690"/>
    <cellStyle name="20% - Ênfase2 2" xfId="253"/>
    <cellStyle name="20% - Ênfase2 2 1" xfId="254"/>
    <cellStyle name="20% - Ênfase2 2 2" xfId="255"/>
    <cellStyle name="20% - Ênfase2 2 3" xfId="1691"/>
    <cellStyle name="20% - Ênfase2 2 4" xfId="1692"/>
    <cellStyle name="20% - Ênfase2 20" xfId="256"/>
    <cellStyle name="20% - Ênfase2 20 1" xfId="257"/>
    <cellStyle name="20% - Ênfase2 20 2" xfId="258"/>
    <cellStyle name="20% - Ênfase2 21" xfId="259"/>
    <cellStyle name="20% - Ênfase2 21 1" xfId="260"/>
    <cellStyle name="20% - Ênfase2 21 2" xfId="261"/>
    <cellStyle name="20% - Ênfase2 22" xfId="262"/>
    <cellStyle name="20% - Ênfase2 22 1" xfId="263"/>
    <cellStyle name="20% - Ênfase2 22 2" xfId="264"/>
    <cellStyle name="20% - Ênfase2 23" xfId="265"/>
    <cellStyle name="20% - Ênfase2 23 1" xfId="266"/>
    <cellStyle name="20% - Ênfase2 23 2" xfId="267"/>
    <cellStyle name="20% - Ênfase2 24" xfId="268"/>
    <cellStyle name="20% - Ênfase2 24 1" xfId="269"/>
    <cellStyle name="20% - Ênfase2 24 2" xfId="270"/>
    <cellStyle name="20% - Ênfase2 25" xfId="271"/>
    <cellStyle name="20% - Ênfase2 26" xfId="272"/>
    <cellStyle name="20% - Ênfase2 3" xfId="273"/>
    <cellStyle name="20% - Ênfase2 3 1" xfId="274"/>
    <cellStyle name="20% - Ênfase2 3 2" xfId="275"/>
    <cellStyle name="20% - Ênfase2 3 3" xfId="1693"/>
    <cellStyle name="20% - Ênfase2 3 4" xfId="1694"/>
    <cellStyle name="20% - Ênfase2 4" xfId="276"/>
    <cellStyle name="20% - Ênfase2 4 1" xfId="277"/>
    <cellStyle name="20% - Ênfase2 4 2" xfId="278"/>
    <cellStyle name="20% - Ênfase2 4 3" xfId="1695"/>
    <cellStyle name="20% - Ênfase2 4 4" xfId="1696"/>
    <cellStyle name="20% - Ênfase2 5" xfId="279"/>
    <cellStyle name="20% - Ênfase2 5 1" xfId="280"/>
    <cellStyle name="20% - Ênfase2 5 2" xfId="281"/>
    <cellStyle name="20% - Ênfase2 5 3" xfId="1697"/>
    <cellStyle name="20% - Ênfase2 5 4" xfId="1698"/>
    <cellStyle name="20% - Ênfase2 6" xfId="282"/>
    <cellStyle name="20% - Ênfase2 6 1" xfId="283"/>
    <cellStyle name="20% - Ênfase2 6 2" xfId="284"/>
    <cellStyle name="20% - Ênfase2 6 3" xfId="1699"/>
    <cellStyle name="20% - Ênfase2 6 4" xfId="1700"/>
    <cellStyle name="20% - Ênfase2 7" xfId="285"/>
    <cellStyle name="20% - Ênfase2 7 1" xfId="286"/>
    <cellStyle name="20% - Ênfase2 7 2" xfId="287"/>
    <cellStyle name="20% - Ênfase2 7 3" xfId="1701"/>
    <cellStyle name="20% - Ênfase2 7 4" xfId="1702"/>
    <cellStyle name="20% - Ênfase2 8" xfId="288"/>
    <cellStyle name="20% - Ênfase2 8 1" xfId="289"/>
    <cellStyle name="20% - Ênfase2 8 2" xfId="290"/>
    <cellStyle name="20% - Ênfase2 8 3" xfId="1703"/>
    <cellStyle name="20% - Ênfase2 8 4" xfId="1704"/>
    <cellStyle name="20% - Ênfase2 9" xfId="291"/>
    <cellStyle name="20% - Ênfase2 9 1" xfId="292"/>
    <cellStyle name="20% - Ênfase2 9 2" xfId="293"/>
    <cellStyle name="20% - Ênfase2 9 3" xfId="1705"/>
    <cellStyle name="20% - Ênfase2 9 4" xfId="1706"/>
    <cellStyle name="20% - Ênfase3 1" xfId="294"/>
    <cellStyle name="20% - Ênfase3 1 1" xfId="295"/>
    <cellStyle name="20% - Ênfase3 1 1 1" xfId="296"/>
    <cellStyle name="20% - Ênfase3 1 1 1 2" xfId="1707"/>
    <cellStyle name="20% - Ênfase3 1 1 1 3" xfId="1708"/>
    <cellStyle name="20% - Ênfase3 1 1 2" xfId="297"/>
    <cellStyle name="20% - Ênfase3 1 1 3" xfId="298"/>
    <cellStyle name="20% - Ênfase3 1 1 4" xfId="1709"/>
    <cellStyle name="20% - Ênfase3 1 1 5" xfId="1710"/>
    <cellStyle name="20% - Ênfase3 1 10" xfId="299"/>
    <cellStyle name="20% - Ênfase3 1 10 1" xfId="300"/>
    <cellStyle name="20% - Ênfase3 1 10 2" xfId="301"/>
    <cellStyle name="20% - Ênfase3 1 10 3" xfId="1711"/>
    <cellStyle name="20% - Ênfase3 1 10 4" xfId="1712"/>
    <cellStyle name="20% - Ênfase3 1 11" xfId="302"/>
    <cellStyle name="20% - Ênfase3 1 11 1" xfId="303"/>
    <cellStyle name="20% - Ênfase3 1 11 2" xfId="304"/>
    <cellStyle name="20% - Ênfase3 1 11 3" xfId="1713"/>
    <cellStyle name="20% - Ênfase3 1 11 4" xfId="1714"/>
    <cellStyle name="20% - Ênfase3 1 12" xfId="305"/>
    <cellStyle name="20% - Ênfase3 1 12 1" xfId="306"/>
    <cellStyle name="20% - Ênfase3 1 12 2" xfId="307"/>
    <cellStyle name="20% - Ênfase3 1 12 3" xfId="1715"/>
    <cellStyle name="20% - Ênfase3 1 12 4" xfId="1716"/>
    <cellStyle name="20% - Ênfase3 1 13" xfId="308"/>
    <cellStyle name="20% - Ênfase3 1 13 1" xfId="309"/>
    <cellStyle name="20% - Ênfase3 1 13 2" xfId="310"/>
    <cellStyle name="20% - Ênfase3 1 13 3" xfId="1717"/>
    <cellStyle name="20% - Ênfase3 1 13 4" xfId="1718"/>
    <cellStyle name="20% - Ênfase3 1 14" xfId="311"/>
    <cellStyle name="20% - Ênfase3 1 14 1" xfId="312"/>
    <cellStyle name="20% - Ênfase3 1 14 2" xfId="313"/>
    <cellStyle name="20% - Ênfase3 1 14 3" xfId="1719"/>
    <cellStyle name="20% - Ênfase3 1 14 4" xfId="1720"/>
    <cellStyle name="20% - Ênfase3 1 15" xfId="314"/>
    <cellStyle name="20% - Ênfase3 1 15 1" xfId="315"/>
    <cellStyle name="20% - Ênfase3 1 15 2" xfId="316"/>
    <cellStyle name="20% - Ênfase3 1 15 3" xfId="1721"/>
    <cellStyle name="20% - Ênfase3 1 15 4" xfId="1722"/>
    <cellStyle name="20% - Ênfase3 1 16" xfId="317"/>
    <cellStyle name="20% - Ênfase3 1 16 1" xfId="318"/>
    <cellStyle name="20% - Ênfase3 1 16 2" xfId="319"/>
    <cellStyle name="20% - Ênfase3 1 16 3" xfId="1723"/>
    <cellStyle name="20% - Ênfase3 1 16 4" xfId="1724"/>
    <cellStyle name="20% - Ênfase3 1 17" xfId="320"/>
    <cellStyle name="20% - Ênfase3 1 17 1" xfId="321"/>
    <cellStyle name="20% - Ênfase3 1 17 2" xfId="322"/>
    <cellStyle name="20% - Ênfase3 1 17 3" xfId="1725"/>
    <cellStyle name="20% - Ênfase3 1 17 4" xfId="1726"/>
    <cellStyle name="20% - Ênfase3 1 18" xfId="323"/>
    <cellStyle name="20% - Ênfase3 1 18 1" xfId="324"/>
    <cellStyle name="20% - Ênfase3 1 18 2" xfId="325"/>
    <cellStyle name="20% - Ênfase3 1 18 3" xfId="1727"/>
    <cellStyle name="20% - Ênfase3 1 18 4" xfId="1728"/>
    <cellStyle name="20% - Ênfase3 1 19" xfId="326"/>
    <cellStyle name="20% - Ênfase3 1 19 1" xfId="327"/>
    <cellStyle name="20% - Ênfase3 1 19 2" xfId="328"/>
    <cellStyle name="20% - Ênfase3 1 2" xfId="329"/>
    <cellStyle name="20% - Ênfase3 1 2 1" xfId="330"/>
    <cellStyle name="20% - Ênfase3 1 2 2" xfId="331"/>
    <cellStyle name="20% - Ênfase3 1 2 3" xfId="1729"/>
    <cellStyle name="20% - Ênfase3 1 2 4" xfId="1730"/>
    <cellStyle name="20% - Ênfase3 1 20" xfId="332"/>
    <cellStyle name="20% - Ênfase3 1 20 1" xfId="333"/>
    <cellStyle name="20% - Ênfase3 1 20 2" xfId="334"/>
    <cellStyle name="20% - Ênfase3 1 21" xfId="335"/>
    <cellStyle name="20% - Ênfase3 1 21 1" xfId="336"/>
    <cellStyle name="20% - Ênfase3 1 21 2" xfId="337"/>
    <cellStyle name="20% - Ênfase3 1 22" xfId="338"/>
    <cellStyle name="20% - Ênfase3 1 22 1" xfId="339"/>
    <cellStyle name="20% - Ênfase3 1 22 2" xfId="340"/>
    <cellStyle name="20% - Ênfase3 1 23" xfId="341"/>
    <cellStyle name="20% - Ênfase3 1 23 1" xfId="342"/>
    <cellStyle name="20% - Ênfase3 1 23 2" xfId="343"/>
    <cellStyle name="20% - Ênfase3 1 24" xfId="344"/>
    <cellStyle name="20% - Ênfase3 1 25" xfId="345"/>
    <cellStyle name="20% - Ênfase3 1 26" xfId="1731"/>
    <cellStyle name="20% - Ênfase3 1 27" xfId="1732"/>
    <cellStyle name="20% - Ênfase3 1 3" xfId="346"/>
    <cellStyle name="20% - Ênfase3 1 3 1" xfId="347"/>
    <cellStyle name="20% - Ênfase3 1 3 2" xfId="348"/>
    <cellStyle name="20% - Ênfase3 1 3 3" xfId="1733"/>
    <cellStyle name="20% - Ênfase3 1 3 4" xfId="1734"/>
    <cellStyle name="20% - Ênfase3 1 4" xfId="349"/>
    <cellStyle name="20% - Ênfase3 1 4 1" xfId="350"/>
    <cellStyle name="20% - Ênfase3 1 4 2" xfId="351"/>
    <cellStyle name="20% - Ênfase3 1 4 3" xfId="1735"/>
    <cellStyle name="20% - Ênfase3 1 4 4" xfId="1736"/>
    <cellStyle name="20% - Ênfase3 1 5" xfId="352"/>
    <cellStyle name="20% - Ênfase3 1 5 1" xfId="353"/>
    <cellStyle name="20% - Ênfase3 1 5 2" xfId="354"/>
    <cellStyle name="20% - Ênfase3 1 5 3" xfId="1737"/>
    <cellStyle name="20% - Ênfase3 1 5 4" xfId="1738"/>
    <cellStyle name="20% - Ênfase3 1 6" xfId="355"/>
    <cellStyle name="20% - Ênfase3 1 6 1" xfId="356"/>
    <cellStyle name="20% - Ênfase3 1 6 2" xfId="357"/>
    <cellStyle name="20% - Ênfase3 1 6 3" xfId="1739"/>
    <cellStyle name="20% - Ênfase3 1 6 4" xfId="1740"/>
    <cellStyle name="20% - Ênfase3 1 7" xfId="358"/>
    <cellStyle name="20% - Ênfase3 1 7 1" xfId="359"/>
    <cellStyle name="20% - Ênfase3 1 7 2" xfId="360"/>
    <cellStyle name="20% - Ênfase3 1 7 3" xfId="1741"/>
    <cellStyle name="20% - Ênfase3 1 7 4" xfId="1742"/>
    <cellStyle name="20% - Ênfase3 1 8" xfId="361"/>
    <cellStyle name="20% - Ênfase3 1 8 1" xfId="362"/>
    <cellStyle name="20% - Ênfase3 1 8 2" xfId="363"/>
    <cellStyle name="20% - Ênfase3 1 8 3" xfId="1743"/>
    <cellStyle name="20% - Ênfase3 1 8 4" xfId="1744"/>
    <cellStyle name="20% - Ênfase3 1 9" xfId="364"/>
    <cellStyle name="20% - Ênfase3 1 9 1" xfId="365"/>
    <cellStyle name="20% - Ênfase3 1 9 2" xfId="366"/>
    <cellStyle name="20% - Ênfase3 1 9 3" xfId="1745"/>
    <cellStyle name="20% - Ênfase3 1 9 4" xfId="1746"/>
    <cellStyle name="20% - Ênfase3 10" xfId="367"/>
    <cellStyle name="20% - Ênfase3 10 1" xfId="368"/>
    <cellStyle name="20% - Ênfase3 10 2" xfId="369"/>
    <cellStyle name="20% - Ênfase3 10 3" xfId="1747"/>
    <cellStyle name="20% - Ênfase3 10 4" xfId="1748"/>
    <cellStyle name="20% - Ênfase3 11" xfId="370"/>
    <cellStyle name="20% - Ênfase3 11 1" xfId="371"/>
    <cellStyle name="20% - Ênfase3 11 2" xfId="372"/>
    <cellStyle name="20% - Ênfase3 11 3" xfId="1749"/>
    <cellStyle name="20% - Ênfase3 11 4" xfId="1750"/>
    <cellStyle name="20% - Ênfase3 12" xfId="373"/>
    <cellStyle name="20% - Ênfase3 12 1" xfId="374"/>
    <cellStyle name="20% - Ênfase3 12 2" xfId="375"/>
    <cellStyle name="20% - Ênfase3 12 3" xfId="1751"/>
    <cellStyle name="20% - Ênfase3 12 4" xfId="1752"/>
    <cellStyle name="20% - Ênfase3 13" xfId="376"/>
    <cellStyle name="20% - Ênfase3 13 1" xfId="377"/>
    <cellStyle name="20% - Ênfase3 13 2" xfId="378"/>
    <cellStyle name="20% - Ênfase3 13 3" xfId="1753"/>
    <cellStyle name="20% - Ênfase3 13 4" xfId="1754"/>
    <cellStyle name="20% - Ênfase3 14" xfId="379"/>
    <cellStyle name="20% - Ênfase3 14 1" xfId="380"/>
    <cellStyle name="20% - Ênfase3 14 2" xfId="381"/>
    <cellStyle name="20% - Ênfase3 14 3" xfId="1755"/>
    <cellStyle name="20% - Ênfase3 14 4" xfId="1756"/>
    <cellStyle name="20% - Ênfase3 15" xfId="382"/>
    <cellStyle name="20% - Ênfase3 15 1" xfId="383"/>
    <cellStyle name="20% - Ênfase3 15 2" xfId="384"/>
    <cellStyle name="20% - Ênfase3 15 3" xfId="1757"/>
    <cellStyle name="20% - Ênfase3 15 4" xfId="1758"/>
    <cellStyle name="20% - Ênfase3 16" xfId="385"/>
    <cellStyle name="20% - Ênfase3 16 1" xfId="386"/>
    <cellStyle name="20% - Ênfase3 16 2" xfId="387"/>
    <cellStyle name="20% - Ênfase3 16 3" xfId="1759"/>
    <cellStyle name="20% - Ênfase3 16 4" xfId="1760"/>
    <cellStyle name="20% - Ênfase3 17" xfId="388"/>
    <cellStyle name="20% - Ênfase3 17 1" xfId="389"/>
    <cellStyle name="20% - Ênfase3 17 2" xfId="390"/>
    <cellStyle name="20% - Ênfase3 17 3" xfId="1761"/>
    <cellStyle name="20% - Ênfase3 17 4" xfId="1762"/>
    <cellStyle name="20% - Ênfase3 18" xfId="391"/>
    <cellStyle name="20% - Ênfase3 18 1" xfId="392"/>
    <cellStyle name="20% - Ênfase3 18 2" xfId="393"/>
    <cellStyle name="20% - Ênfase3 18 3" xfId="1763"/>
    <cellStyle name="20% - Ênfase3 18 4" xfId="1764"/>
    <cellStyle name="20% - Ênfase3 19" xfId="394"/>
    <cellStyle name="20% - Ênfase3 19 1" xfId="395"/>
    <cellStyle name="20% - Ênfase3 19 2" xfId="396"/>
    <cellStyle name="20% - Ênfase3 19 3" xfId="1765"/>
    <cellStyle name="20% - Ênfase3 19 4" xfId="1766"/>
    <cellStyle name="20% - Ênfase3 2" xfId="397"/>
    <cellStyle name="20% - Ênfase3 2 1" xfId="398"/>
    <cellStyle name="20% - Ênfase3 2 2" xfId="399"/>
    <cellStyle name="20% - Ênfase3 2 3" xfId="1767"/>
    <cellStyle name="20% - Ênfase3 2 4" xfId="1768"/>
    <cellStyle name="20% - Ênfase3 20" xfId="400"/>
    <cellStyle name="20% - Ênfase3 20 1" xfId="401"/>
    <cellStyle name="20% - Ênfase3 20 2" xfId="402"/>
    <cellStyle name="20% - Ênfase3 21" xfId="403"/>
    <cellStyle name="20% - Ênfase3 21 1" xfId="404"/>
    <cellStyle name="20% - Ênfase3 21 2" xfId="405"/>
    <cellStyle name="20% - Ênfase3 22" xfId="406"/>
    <cellStyle name="20% - Ênfase3 22 1" xfId="407"/>
    <cellStyle name="20% - Ênfase3 22 2" xfId="408"/>
    <cellStyle name="20% - Ênfase3 23" xfId="409"/>
    <cellStyle name="20% - Ênfase3 23 1" xfId="410"/>
    <cellStyle name="20% - Ênfase3 23 2" xfId="411"/>
    <cellStyle name="20% - Ênfase3 24" xfId="412"/>
    <cellStyle name="20% - Ênfase3 24 1" xfId="413"/>
    <cellStyle name="20% - Ênfase3 24 2" xfId="414"/>
    <cellStyle name="20% - Ênfase3 25" xfId="415"/>
    <cellStyle name="20% - Ênfase3 26" xfId="416"/>
    <cellStyle name="20% - Ênfase3 3" xfId="417"/>
    <cellStyle name="20% - Ênfase3 3 1" xfId="418"/>
    <cellStyle name="20% - Ênfase3 3 2" xfId="419"/>
    <cellStyle name="20% - Ênfase3 3 3" xfId="1769"/>
    <cellStyle name="20% - Ênfase3 3 4" xfId="1770"/>
    <cellStyle name="20% - Ênfase3 4" xfId="420"/>
    <cellStyle name="20% - Ênfase3 4 1" xfId="421"/>
    <cellStyle name="20% - Ênfase3 4 2" xfId="422"/>
    <cellStyle name="20% - Ênfase3 4 3" xfId="1771"/>
    <cellStyle name="20% - Ênfase3 4 4" xfId="1772"/>
    <cellStyle name="20% - Ênfase3 5" xfId="423"/>
    <cellStyle name="20% - Ênfase3 5 1" xfId="424"/>
    <cellStyle name="20% - Ênfase3 5 2" xfId="425"/>
    <cellStyle name="20% - Ênfase3 5 3" xfId="1773"/>
    <cellStyle name="20% - Ênfase3 5 4" xfId="1774"/>
    <cellStyle name="20% - Ênfase3 6" xfId="426"/>
    <cellStyle name="20% - Ênfase3 6 1" xfId="427"/>
    <cellStyle name="20% - Ênfase3 6 2" xfId="428"/>
    <cellStyle name="20% - Ênfase3 6 3" xfId="1775"/>
    <cellStyle name="20% - Ênfase3 6 4" xfId="1776"/>
    <cellStyle name="20% - Ênfase3 7" xfId="429"/>
    <cellStyle name="20% - Ênfase3 7 1" xfId="430"/>
    <cellStyle name="20% - Ênfase3 7 2" xfId="431"/>
    <cellStyle name="20% - Ênfase3 7 3" xfId="1777"/>
    <cellStyle name="20% - Ênfase3 7 4" xfId="1778"/>
    <cellStyle name="20% - Ênfase3 8" xfId="432"/>
    <cellStyle name="20% - Ênfase3 8 1" xfId="433"/>
    <cellStyle name="20% - Ênfase3 8 2" xfId="434"/>
    <cellStyle name="20% - Ênfase3 8 3" xfId="1779"/>
    <cellStyle name="20% - Ênfase3 8 4" xfId="1780"/>
    <cellStyle name="20% - Ênfase3 9" xfId="435"/>
    <cellStyle name="20% - Ênfase3 9 1" xfId="436"/>
    <cellStyle name="20% - Ênfase3 9 2" xfId="437"/>
    <cellStyle name="20% - Ênfase3 9 3" xfId="1781"/>
    <cellStyle name="20% - Ênfase3 9 4" xfId="1782"/>
    <cellStyle name="20% - Ênfase4 1" xfId="438"/>
    <cellStyle name="20% - Ênfase4 1 1" xfId="439"/>
    <cellStyle name="20% - Ênfase4 1 1 1" xfId="440"/>
    <cellStyle name="20% - Ênfase4 1 1 1 2" xfId="1783"/>
    <cellStyle name="20% - Ênfase4 1 1 1 3" xfId="1784"/>
    <cellStyle name="20% - Ênfase4 1 1 2" xfId="441"/>
    <cellStyle name="20% - Ênfase4 1 1 3" xfId="442"/>
    <cellStyle name="20% - Ênfase4 1 1 4" xfId="1785"/>
    <cellStyle name="20% - Ênfase4 1 1 5" xfId="1786"/>
    <cellStyle name="20% - Ênfase4 1 10" xfId="443"/>
    <cellStyle name="20% - Ênfase4 1 10 1" xfId="444"/>
    <cellStyle name="20% - Ênfase4 1 10 2" xfId="445"/>
    <cellStyle name="20% - Ênfase4 1 10 3" xfId="1787"/>
    <cellStyle name="20% - Ênfase4 1 10 4" xfId="1788"/>
    <cellStyle name="20% - Ênfase4 1 11" xfId="446"/>
    <cellStyle name="20% - Ênfase4 1 11 1" xfId="447"/>
    <cellStyle name="20% - Ênfase4 1 11 2" xfId="448"/>
    <cellStyle name="20% - Ênfase4 1 11 3" xfId="1789"/>
    <cellStyle name="20% - Ênfase4 1 11 4" xfId="1790"/>
    <cellStyle name="20% - Ênfase4 1 12" xfId="449"/>
    <cellStyle name="20% - Ênfase4 1 12 1" xfId="450"/>
    <cellStyle name="20% - Ênfase4 1 12 2" xfId="451"/>
    <cellStyle name="20% - Ênfase4 1 12 3" xfId="1791"/>
    <cellStyle name="20% - Ênfase4 1 12 4" xfId="1792"/>
    <cellStyle name="20% - Ênfase4 1 13" xfId="452"/>
    <cellStyle name="20% - Ênfase4 1 13 1" xfId="453"/>
    <cellStyle name="20% - Ênfase4 1 13 2" xfId="454"/>
    <cellStyle name="20% - Ênfase4 1 13 3" xfId="1793"/>
    <cellStyle name="20% - Ênfase4 1 13 4" xfId="1794"/>
    <cellStyle name="20% - Ênfase4 1 14" xfId="455"/>
    <cellStyle name="20% - Ênfase4 1 14 1" xfId="456"/>
    <cellStyle name="20% - Ênfase4 1 14 2" xfId="457"/>
    <cellStyle name="20% - Ênfase4 1 14 3" xfId="1795"/>
    <cellStyle name="20% - Ênfase4 1 14 4" xfId="1796"/>
    <cellStyle name="20% - Ênfase4 1 15" xfId="458"/>
    <cellStyle name="20% - Ênfase4 1 15 1" xfId="459"/>
    <cellStyle name="20% - Ênfase4 1 15 2" xfId="460"/>
    <cellStyle name="20% - Ênfase4 1 15 3" xfId="1797"/>
    <cellStyle name="20% - Ênfase4 1 15 4" xfId="1798"/>
    <cellStyle name="20% - Ênfase4 1 16" xfId="461"/>
    <cellStyle name="20% - Ênfase4 1 16 1" xfId="462"/>
    <cellStyle name="20% - Ênfase4 1 16 2" xfId="463"/>
    <cellStyle name="20% - Ênfase4 1 16 3" xfId="1799"/>
    <cellStyle name="20% - Ênfase4 1 16 4" xfId="1800"/>
    <cellStyle name="20% - Ênfase4 1 17" xfId="464"/>
    <cellStyle name="20% - Ênfase4 1 17 1" xfId="465"/>
    <cellStyle name="20% - Ênfase4 1 17 2" xfId="466"/>
    <cellStyle name="20% - Ênfase4 1 17 3" xfId="1801"/>
    <cellStyle name="20% - Ênfase4 1 17 4" xfId="1802"/>
    <cellStyle name="20% - Ênfase4 1 18" xfId="467"/>
    <cellStyle name="20% - Ênfase4 1 18 1" xfId="468"/>
    <cellStyle name="20% - Ênfase4 1 18 2" xfId="469"/>
    <cellStyle name="20% - Ênfase4 1 18 3" xfId="1803"/>
    <cellStyle name="20% - Ênfase4 1 18 4" xfId="1804"/>
    <cellStyle name="20% - Ênfase4 1 19" xfId="470"/>
    <cellStyle name="20% - Ênfase4 1 19 1" xfId="471"/>
    <cellStyle name="20% - Ênfase4 1 19 2" xfId="472"/>
    <cellStyle name="20% - Ênfase4 1 2" xfId="473"/>
    <cellStyle name="20% - Ênfase4 1 2 1" xfId="474"/>
    <cellStyle name="20% - Ênfase4 1 2 2" xfId="475"/>
    <cellStyle name="20% - Ênfase4 1 2 3" xfId="1805"/>
    <cellStyle name="20% - Ênfase4 1 2 4" xfId="1806"/>
    <cellStyle name="20% - Ênfase4 1 20" xfId="476"/>
    <cellStyle name="20% - Ênfase4 1 20 1" xfId="477"/>
    <cellStyle name="20% - Ênfase4 1 20 2" xfId="478"/>
    <cellStyle name="20% - Ênfase4 1 21" xfId="479"/>
    <cellStyle name="20% - Ênfase4 1 21 1" xfId="480"/>
    <cellStyle name="20% - Ênfase4 1 21 2" xfId="481"/>
    <cellStyle name="20% - Ênfase4 1 22" xfId="482"/>
    <cellStyle name="20% - Ênfase4 1 22 1" xfId="483"/>
    <cellStyle name="20% - Ênfase4 1 22 2" xfId="484"/>
    <cellStyle name="20% - Ênfase4 1 23" xfId="485"/>
    <cellStyle name="20% - Ênfase4 1 23 1" xfId="486"/>
    <cellStyle name="20% - Ênfase4 1 23 2" xfId="487"/>
    <cellStyle name="20% - Ênfase4 1 24" xfId="488"/>
    <cellStyle name="20% - Ênfase4 1 25" xfId="489"/>
    <cellStyle name="20% - Ênfase4 1 26" xfId="1807"/>
    <cellStyle name="20% - Ênfase4 1 27" xfId="1808"/>
    <cellStyle name="20% - Ênfase4 1 3" xfId="490"/>
    <cellStyle name="20% - Ênfase4 1 3 1" xfId="491"/>
    <cellStyle name="20% - Ênfase4 1 3 2" xfId="492"/>
    <cellStyle name="20% - Ênfase4 1 3 3" xfId="1809"/>
    <cellStyle name="20% - Ênfase4 1 3 4" xfId="1810"/>
    <cellStyle name="20% - Ênfase4 1 4" xfId="493"/>
    <cellStyle name="20% - Ênfase4 1 4 1" xfId="494"/>
    <cellStyle name="20% - Ênfase4 1 4 2" xfId="495"/>
    <cellStyle name="20% - Ênfase4 1 4 3" xfId="1811"/>
    <cellStyle name="20% - Ênfase4 1 4 4" xfId="1812"/>
    <cellStyle name="20% - Ênfase4 1 5" xfId="496"/>
    <cellStyle name="20% - Ênfase4 1 5 1" xfId="497"/>
    <cellStyle name="20% - Ênfase4 1 5 2" xfId="498"/>
    <cellStyle name="20% - Ênfase4 1 5 3" xfId="1813"/>
    <cellStyle name="20% - Ênfase4 1 5 4" xfId="1814"/>
    <cellStyle name="20% - Ênfase4 1 6" xfId="499"/>
    <cellStyle name="20% - Ênfase4 1 6 1" xfId="500"/>
    <cellStyle name="20% - Ênfase4 1 6 2" xfId="501"/>
    <cellStyle name="20% - Ênfase4 1 6 3" xfId="1815"/>
    <cellStyle name="20% - Ênfase4 1 6 4" xfId="1816"/>
    <cellStyle name="20% - Ênfase4 1 7" xfId="502"/>
    <cellStyle name="20% - Ênfase4 1 7 1" xfId="503"/>
    <cellStyle name="20% - Ênfase4 1 7 2" xfId="504"/>
    <cellStyle name="20% - Ênfase4 1 7 3" xfId="1817"/>
    <cellStyle name="20% - Ênfase4 1 7 4" xfId="1818"/>
    <cellStyle name="20% - Ênfase4 1 8" xfId="505"/>
    <cellStyle name="20% - Ênfase4 1 8 1" xfId="506"/>
    <cellStyle name="20% - Ênfase4 1 8 2" xfId="507"/>
    <cellStyle name="20% - Ênfase4 1 8 3" xfId="1819"/>
    <cellStyle name="20% - Ênfase4 1 8 4" xfId="1820"/>
    <cellStyle name="20% - Ênfase4 1 9" xfId="508"/>
    <cellStyle name="20% - Ênfase4 1 9 1" xfId="509"/>
    <cellStyle name="20% - Ênfase4 1 9 2" xfId="510"/>
    <cellStyle name="20% - Ênfase4 1 9 3" xfId="1821"/>
    <cellStyle name="20% - Ênfase4 1 9 4" xfId="1822"/>
    <cellStyle name="20% - Ênfase4 10" xfId="511"/>
    <cellStyle name="20% - Ênfase4 10 1" xfId="512"/>
    <cellStyle name="20% - Ênfase4 10 2" xfId="513"/>
    <cellStyle name="20% - Ênfase4 10 3" xfId="1823"/>
    <cellStyle name="20% - Ênfase4 10 4" xfId="1824"/>
    <cellStyle name="20% - Ênfase4 11" xfId="514"/>
    <cellStyle name="20% - Ênfase4 11 1" xfId="515"/>
    <cellStyle name="20% - Ênfase4 11 2" xfId="516"/>
    <cellStyle name="20% - Ênfase4 11 3" xfId="1825"/>
    <cellStyle name="20% - Ênfase4 11 4" xfId="1826"/>
    <cellStyle name="20% - Ênfase4 12" xfId="517"/>
    <cellStyle name="20% - Ênfase4 12 1" xfId="518"/>
    <cellStyle name="20% - Ênfase4 12 2" xfId="519"/>
    <cellStyle name="20% - Ênfase4 12 3" xfId="1827"/>
    <cellStyle name="20% - Ênfase4 12 4" xfId="1828"/>
    <cellStyle name="20% - Ênfase4 13" xfId="520"/>
    <cellStyle name="20% - Ênfase4 13 1" xfId="521"/>
    <cellStyle name="20% - Ênfase4 13 2" xfId="522"/>
    <cellStyle name="20% - Ênfase4 13 3" xfId="1829"/>
    <cellStyle name="20% - Ênfase4 13 4" xfId="1830"/>
    <cellStyle name="20% - Ênfase4 14" xfId="523"/>
    <cellStyle name="20% - Ênfase4 14 1" xfId="524"/>
    <cellStyle name="20% - Ênfase4 14 2" xfId="525"/>
    <cellStyle name="20% - Ênfase4 14 3" xfId="1831"/>
    <cellStyle name="20% - Ênfase4 14 4" xfId="1832"/>
    <cellStyle name="20% - Ênfase4 15" xfId="526"/>
    <cellStyle name="20% - Ênfase4 15 1" xfId="527"/>
    <cellStyle name="20% - Ênfase4 15 2" xfId="528"/>
    <cellStyle name="20% - Ênfase4 15 3" xfId="1833"/>
    <cellStyle name="20% - Ênfase4 15 4" xfId="1834"/>
    <cellStyle name="20% - Ênfase4 16" xfId="529"/>
    <cellStyle name="20% - Ênfase4 16 1" xfId="530"/>
    <cellStyle name="20% - Ênfase4 16 2" xfId="531"/>
    <cellStyle name="20% - Ênfase4 16 3" xfId="1835"/>
    <cellStyle name="20% - Ênfase4 16 4" xfId="1836"/>
    <cellStyle name="20% - Ênfase4 17" xfId="532"/>
    <cellStyle name="20% - Ênfase4 17 1" xfId="533"/>
    <cellStyle name="20% - Ênfase4 17 2" xfId="534"/>
    <cellStyle name="20% - Ênfase4 17 3" xfId="1837"/>
    <cellStyle name="20% - Ênfase4 17 4" xfId="1838"/>
    <cellStyle name="20% - Ênfase4 18" xfId="535"/>
    <cellStyle name="20% - Ênfase4 18 1" xfId="536"/>
    <cellStyle name="20% - Ênfase4 18 2" xfId="537"/>
    <cellStyle name="20% - Ênfase4 18 3" xfId="1839"/>
    <cellStyle name="20% - Ênfase4 18 4" xfId="1840"/>
    <cellStyle name="20% - Ênfase4 19" xfId="538"/>
    <cellStyle name="20% - Ênfase4 19 1" xfId="539"/>
    <cellStyle name="20% - Ênfase4 19 2" xfId="540"/>
    <cellStyle name="20% - Ênfase4 19 3" xfId="1841"/>
    <cellStyle name="20% - Ênfase4 19 4" xfId="1842"/>
    <cellStyle name="20% - Ênfase4 2" xfId="541"/>
    <cellStyle name="20% - Ênfase4 2 1" xfId="542"/>
    <cellStyle name="20% - Ênfase4 2 2" xfId="543"/>
    <cellStyle name="20% - Ênfase4 2 3" xfId="1843"/>
    <cellStyle name="20% - Ênfase4 2 4" xfId="1844"/>
    <cellStyle name="20% - Ênfase4 20" xfId="544"/>
    <cellStyle name="20% - Ênfase4 20 1" xfId="545"/>
    <cellStyle name="20% - Ênfase4 20 2" xfId="546"/>
    <cellStyle name="20% - Ênfase4 21" xfId="547"/>
    <cellStyle name="20% - Ênfase4 21 1" xfId="548"/>
    <cellStyle name="20% - Ênfase4 21 2" xfId="549"/>
    <cellStyle name="20% - Ênfase4 22" xfId="550"/>
    <cellStyle name="20% - Ênfase4 22 1" xfId="551"/>
    <cellStyle name="20% - Ênfase4 22 2" xfId="552"/>
    <cellStyle name="20% - Ênfase4 23" xfId="553"/>
    <cellStyle name="20% - Ênfase4 23 1" xfId="554"/>
    <cellStyle name="20% - Ênfase4 23 2" xfId="555"/>
    <cellStyle name="20% - Ênfase4 24" xfId="556"/>
    <cellStyle name="20% - Ênfase4 24 1" xfId="557"/>
    <cellStyle name="20% - Ênfase4 24 2" xfId="558"/>
    <cellStyle name="20% - Ênfase4 25" xfId="559"/>
    <cellStyle name="20% - Ênfase4 26" xfId="560"/>
    <cellStyle name="20% - Ênfase4 3" xfId="561"/>
    <cellStyle name="20% - Ênfase4 3 1" xfId="562"/>
    <cellStyle name="20% - Ênfase4 3 2" xfId="563"/>
    <cellStyle name="20% - Ênfase4 3 3" xfId="1845"/>
    <cellStyle name="20% - Ênfase4 3 4" xfId="1846"/>
    <cellStyle name="20% - Ênfase4 4" xfId="564"/>
    <cellStyle name="20% - Ênfase4 4 1" xfId="565"/>
    <cellStyle name="20% - Ênfase4 4 2" xfId="566"/>
    <cellStyle name="20% - Ênfase4 4 3" xfId="1847"/>
    <cellStyle name="20% - Ênfase4 4 4" xfId="1848"/>
    <cellStyle name="20% - Ênfase4 5" xfId="567"/>
    <cellStyle name="20% - Ênfase4 5 1" xfId="568"/>
    <cellStyle name="20% - Ênfase4 5 2" xfId="569"/>
    <cellStyle name="20% - Ênfase4 5 3" xfId="1849"/>
    <cellStyle name="20% - Ênfase4 5 4" xfId="1850"/>
    <cellStyle name="20% - Ênfase4 6" xfId="570"/>
    <cellStyle name="20% - Ênfase4 6 1" xfId="571"/>
    <cellStyle name="20% - Ênfase4 6 2" xfId="572"/>
    <cellStyle name="20% - Ênfase4 6 3" xfId="1851"/>
    <cellStyle name="20% - Ênfase4 6 4" xfId="1852"/>
    <cellStyle name="20% - Ênfase4 7" xfId="573"/>
    <cellStyle name="20% - Ênfase4 7 1" xfId="574"/>
    <cellStyle name="20% - Ênfase4 7 2" xfId="575"/>
    <cellStyle name="20% - Ênfase4 7 3" xfId="1853"/>
    <cellStyle name="20% - Ênfase4 7 4" xfId="1854"/>
    <cellStyle name="20% - Ênfase4 8" xfId="576"/>
    <cellStyle name="20% - Ênfase4 8 1" xfId="577"/>
    <cellStyle name="20% - Ênfase4 8 2" xfId="578"/>
    <cellStyle name="20% - Ênfase4 8 3" xfId="1855"/>
    <cellStyle name="20% - Ênfase4 8 4" xfId="1856"/>
    <cellStyle name="20% - Ênfase4 9" xfId="579"/>
    <cellStyle name="20% - Ênfase4 9 1" xfId="580"/>
    <cellStyle name="20% - Ênfase4 9 2" xfId="581"/>
    <cellStyle name="20% - Ênfase4 9 3" xfId="1857"/>
    <cellStyle name="20% - Ênfase4 9 4" xfId="1858"/>
    <cellStyle name="20% - Ênfase5 1" xfId="582"/>
    <cellStyle name="20% - Ênfase5 1 1" xfId="583"/>
    <cellStyle name="20% - Ênfase5 1 1 1" xfId="584"/>
    <cellStyle name="20% - Ênfase5 1 1 1 2" xfId="1859"/>
    <cellStyle name="20% - Ênfase5 1 1 1 3" xfId="1860"/>
    <cellStyle name="20% - Ênfase5 1 1 2" xfId="585"/>
    <cellStyle name="20% - Ênfase5 1 1 3" xfId="586"/>
    <cellStyle name="20% - Ênfase5 1 1 4" xfId="1861"/>
    <cellStyle name="20% - Ênfase5 1 1 5" xfId="1862"/>
    <cellStyle name="20% - Ênfase5 1 10" xfId="587"/>
    <cellStyle name="20% - Ênfase5 1 10 1" xfId="588"/>
    <cellStyle name="20% - Ênfase5 1 10 2" xfId="589"/>
    <cellStyle name="20% - Ênfase5 1 10 3" xfId="1863"/>
    <cellStyle name="20% - Ênfase5 1 10 4" xfId="1864"/>
    <cellStyle name="20% - Ênfase5 1 11" xfId="590"/>
    <cellStyle name="20% - Ênfase5 1 11 1" xfId="591"/>
    <cellStyle name="20% - Ênfase5 1 11 2" xfId="592"/>
    <cellStyle name="20% - Ênfase5 1 11 3" xfId="1865"/>
    <cellStyle name="20% - Ênfase5 1 11 4" xfId="1866"/>
    <cellStyle name="20% - Ênfase5 1 12" xfId="593"/>
    <cellStyle name="20% - Ênfase5 1 12 1" xfId="594"/>
    <cellStyle name="20% - Ênfase5 1 12 2" xfId="595"/>
    <cellStyle name="20% - Ênfase5 1 12 3" xfId="1867"/>
    <cellStyle name="20% - Ênfase5 1 12 4" xfId="1868"/>
    <cellStyle name="20% - Ênfase5 1 13" xfId="596"/>
    <cellStyle name="20% - Ênfase5 1 13 1" xfId="597"/>
    <cellStyle name="20% - Ênfase5 1 13 2" xfId="598"/>
    <cellStyle name="20% - Ênfase5 1 13 3" xfId="1869"/>
    <cellStyle name="20% - Ênfase5 1 13 4" xfId="1870"/>
    <cellStyle name="20% - Ênfase5 1 14" xfId="599"/>
    <cellStyle name="20% - Ênfase5 1 14 1" xfId="600"/>
    <cellStyle name="20% - Ênfase5 1 14 2" xfId="601"/>
    <cellStyle name="20% - Ênfase5 1 14 3" xfId="1871"/>
    <cellStyle name="20% - Ênfase5 1 14 4" xfId="1872"/>
    <cellStyle name="20% - Ênfase5 1 15" xfId="602"/>
    <cellStyle name="20% - Ênfase5 1 15 1" xfId="603"/>
    <cellStyle name="20% - Ênfase5 1 15 2" xfId="604"/>
    <cellStyle name="20% - Ênfase5 1 15 3" xfId="1873"/>
    <cellStyle name="20% - Ênfase5 1 15 4" xfId="1874"/>
    <cellStyle name="20% - Ênfase5 1 16" xfId="605"/>
    <cellStyle name="20% - Ênfase5 1 16 1" xfId="606"/>
    <cellStyle name="20% - Ênfase5 1 16 2" xfId="607"/>
    <cellStyle name="20% - Ênfase5 1 16 3" xfId="1875"/>
    <cellStyle name="20% - Ênfase5 1 16 4" xfId="1876"/>
    <cellStyle name="20% - Ênfase5 1 17" xfId="608"/>
    <cellStyle name="20% - Ênfase5 1 17 1" xfId="609"/>
    <cellStyle name="20% - Ênfase5 1 17 2" xfId="610"/>
    <cellStyle name="20% - Ênfase5 1 17 3" xfId="1877"/>
    <cellStyle name="20% - Ênfase5 1 17 4" xfId="1878"/>
    <cellStyle name="20% - Ênfase5 1 18" xfId="611"/>
    <cellStyle name="20% - Ênfase5 1 18 1" xfId="612"/>
    <cellStyle name="20% - Ênfase5 1 18 2" xfId="613"/>
    <cellStyle name="20% - Ênfase5 1 18 3" xfId="1879"/>
    <cellStyle name="20% - Ênfase5 1 18 4" xfId="1880"/>
    <cellStyle name="20% - Ênfase5 1 19" xfId="614"/>
    <cellStyle name="20% - Ênfase5 1 19 1" xfId="615"/>
    <cellStyle name="20% - Ênfase5 1 19 2" xfId="616"/>
    <cellStyle name="20% - Ênfase5 1 2" xfId="617"/>
    <cellStyle name="20% - Ênfase5 1 2 1" xfId="618"/>
    <cellStyle name="20% - Ênfase5 1 2 2" xfId="619"/>
    <cellStyle name="20% - Ênfase5 1 2 3" xfId="1881"/>
    <cellStyle name="20% - Ênfase5 1 2 4" xfId="1882"/>
    <cellStyle name="20% - Ênfase5 1 20" xfId="620"/>
    <cellStyle name="20% - Ênfase5 1 20 1" xfId="621"/>
    <cellStyle name="20% - Ênfase5 1 20 2" xfId="622"/>
    <cellStyle name="20% - Ênfase5 1 21" xfId="623"/>
    <cellStyle name="20% - Ênfase5 1 21 1" xfId="624"/>
    <cellStyle name="20% - Ênfase5 1 21 2" xfId="625"/>
    <cellStyle name="20% - Ênfase5 1 22" xfId="626"/>
    <cellStyle name="20% - Ênfase5 1 22 1" xfId="627"/>
    <cellStyle name="20% - Ênfase5 1 22 2" xfId="628"/>
    <cellStyle name="20% - Ênfase5 1 23" xfId="629"/>
    <cellStyle name="20% - Ênfase5 1 23 1" xfId="630"/>
    <cellStyle name="20% - Ênfase5 1 23 2" xfId="631"/>
    <cellStyle name="20% - Ênfase5 1 24" xfId="632"/>
    <cellStyle name="20% - Ênfase5 1 25" xfId="633"/>
    <cellStyle name="20% - Ênfase5 1 26" xfId="1883"/>
    <cellStyle name="20% - Ênfase5 1 27" xfId="1884"/>
    <cellStyle name="20% - Ênfase5 1 3" xfId="634"/>
    <cellStyle name="20% - Ênfase5 1 3 1" xfId="635"/>
    <cellStyle name="20% - Ênfase5 1 3 2" xfId="636"/>
    <cellStyle name="20% - Ênfase5 1 3 3" xfId="1885"/>
    <cellStyle name="20% - Ênfase5 1 3 4" xfId="1886"/>
    <cellStyle name="20% - Ênfase5 1 4" xfId="637"/>
    <cellStyle name="20% - Ênfase5 1 4 1" xfId="638"/>
    <cellStyle name="20% - Ênfase5 1 4 2" xfId="639"/>
    <cellStyle name="20% - Ênfase5 1 4 3" xfId="1887"/>
    <cellStyle name="20% - Ênfase5 1 4 4" xfId="1888"/>
    <cellStyle name="20% - Ênfase5 1 5" xfId="640"/>
    <cellStyle name="20% - Ênfase5 1 5 1" xfId="641"/>
    <cellStyle name="20% - Ênfase5 1 5 2" xfId="642"/>
    <cellStyle name="20% - Ênfase5 1 5 3" xfId="1889"/>
    <cellStyle name="20% - Ênfase5 1 5 4" xfId="1890"/>
    <cellStyle name="20% - Ênfase5 1 6" xfId="643"/>
    <cellStyle name="20% - Ênfase5 1 6 1" xfId="644"/>
    <cellStyle name="20% - Ênfase5 1 6 2" xfId="645"/>
    <cellStyle name="20% - Ênfase5 1 6 3" xfId="1891"/>
    <cellStyle name="20% - Ênfase5 1 6 4" xfId="1892"/>
    <cellStyle name="20% - Ênfase5 1 7" xfId="646"/>
    <cellStyle name="20% - Ênfase5 1 7 1" xfId="647"/>
    <cellStyle name="20% - Ênfase5 1 7 2" xfId="648"/>
    <cellStyle name="20% - Ênfase5 1 7 3" xfId="1893"/>
    <cellStyle name="20% - Ênfase5 1 7 4" xfId="1894"/>
    <cellStyle name="20% - Ênfase5 1 8" xfId="649"/>
    <cellStyle name="20% - Ênfase5 1 8 1" xfId="650"/>
    <cellStyle name="20% - Ênfase5 1 8 2" xfId="651"/>
    <cellStyle name="20% - Ênfase5 1 8 3" xfId="1895"/>
    <cellStyle name="20% - Ênfase5 1 8 4" xfId="1896"/>
    <cellStyle name="20% - Ênfase5 1 9" xfId="652"/>
    <cellStyle name="20% - Ênfase5 1 9 1" xfId="653"/>
    <cellStyle name="20% - Ênfase5 1 9 2" xfId="654"/>
    <cellStyle name="20% - Ênfase5 1 9 3" xfId="1897"/>
    <cellStyle name="20% - Ênfase5 1 9 4" xfId="1898"/>
    <cellStyle name="20% - Ênfase5 10" xfId="655"/>
    <cellStyle name="20% - Ênfase5 10 1" xfId="656"/>
    <cellStyle name="20% - Ênfase5 10 2" xfId="657"/>
    <cellStyle name="20% - Ênfase5 10 3" xfId="1899"/>
    <cellStyle name="20% - Ênfase5 10 4" xfId="1900"/>
    <cellStyle name="20% - Ênfase5 11" xfId="658"/>
    <cellStyle name="20% - Ênfase5 11 1" xfId="659"/>
    <cellStyle name="20% - Ênfase5 11 2" xfId="660"/>
    <cellStyle name="20% - Ênfase5 11 3" xfId="1901"/>
    <cellStyle name="20% - Ênfase5 11 4" xfId="1902"/>
    <cellStyle name="20% - Ênfase5 12" xfId="661"/>
    <cellStyle name="20% - Ênfase5 12 1" xfId="662"/>
    <cellStyle name="20% - Ênfase5 12 2" xfId="663"/>
    <cellStyle name="20% - Ênfase5 12 3" xfId="1903"/>
    <cellStyle name="20% - Ênfase5 12 4" xfId="1904"/>
    <cellStyle name="20% - Ênfase5 13" xfId="664"/>
    <cellStyle name="20% - Ênfase5 13 1" xfId="665"/>
    <cellStyle name="20% - Ênfase5 13 2" xfId="666"/>
    <cellStyle name="20% - Ênfase5 13 3" xfId="1905"/>
    <cellStyle name="20% - Ênfase5 13 4" xfId="1906"/>
    <cellStyle name="20% - Ênfase5 14" xfId="667"/>
    <cellStyle name="20% - Ênfase5 14 1" xfId="668"/>
    <cellStyle name="20% - Ênfase5 14 2" xfId="669"/>
    <cellStyle name="20% - Ênfase5 14 3" xfId="1907"/>
    <cellStyle name="20% - Ênfase5 14 4" xfId="1908"/>
    <cellStyle name="20% - Ênfase5 15" xfId="670"/>
    <cellStyle name="20% - Ênfase5 15 1" xfId="671"/>
    <cellStyle name="20% - Ênfase5 15 2" xfId="672"/>
    <cellStyle name="20% - Ênfase5 15 3" xfId="1909"/>
    <cellStyle name="20% - Ênfase5 15 4" xfId="1910"/>
    <cellStyle name="20% - Ênfase5 16" xfId="673"/>
    <cellStyle name="20% - Ênfase5 16 1" xfId="674"/>
    <cellStyle name="20% - Ênfase5 16 2" xfId="675"/>
    <cellStyle name="20% - Ênfase5 16 3" xfId="1911"/>
    <cellStyle name="20% - Ênfase5 16 4" xfId="1912"/>
    <cellStyle name="20% - Ênfase5 17" xfId="676"/>
    <cellStyle name="20% - Ênfase5 17 1" xfId="677"/>
    <cellStyle name="20% - Ênfase5 17 2" xfId="678"/>
    <cellStyle name="20% - Ênfase5 17 3" xfId="1913"/>
    <cellStyle name="20% - Ênfase5 17 4" xfId="1914"/>
    <cellStyle name="20% - Ênfase5 18" xfId="679"/>
    <cellStyle name="20% - Ênfase5 18 1" xfId="680"/>
    <cellStyle name="20% - Ênfase5 18 2" xfId="681"/>
    <cellStyle name="20% - Ênfase5 18 3" xfId="1915"/>
    <cellStyle name="20% - Ênfase5 18 4" xfId="1916"/>
    <cellStyle name="20% - Ênfase5 19" xfId="682"/>
    <cellStyle name="20% - Ênfase5 19 1" xfId="683"/>
    <cellStyle name="20% - Ênfase5 19 2" xfId="684"/>
    <cellStyle name="20% - Ênfase5 19 3" xfId="1917"/>
    <cellStyle name="20% - Ênfase5 19 4" xfId="1918"/>
    <cellStyle name="20% - Ênfase5 2" xfId="685"/>
    <cellStyle name="20% - Ênfase5 2 1" xfId="686"/>
    <cellStyle name="20% - Ênfase5 2 2" xfId="687"/>
    <cellStyle name="20% - Ênfase5 2 3" xfId="1919"/>
    <cellStyle name="20% - Ênfase5 2 4" xfId="1920"/>
    <cellStyle name="20% - Ênfase5 20" xfId="688"/>
    <cellStyle name="20% - Ênfase5 20 1" xfId="689"/>
    <cellStyle name="20% - Ênfase5 20 2" xfId="690"/>
    <cellStyle name="20% - Ênfase5 21" xfId="691"/>
    <cellStyle name="20% - Ênfase5 21 1" xfId="692"/>
    <cellStyle name="20% - Ênfase5 21 2" xfId="693"/>
    <cellStyle name="20% - Ênfase5 22" xfId="694"/>
    <cellStyle name="20% - Ênfase5 22 1" xfId="695"/>
    <cellStyle name="20% - Ênfase5 22 2" xfId="696"/>
    <cellStyle name="20% - Ênfase5 23" xfId="697"/>
    <cellStyle name="20% - Ênfase5 23 1" xfId="698"/>
    <cellStyle name="20% - Ênfase5 23 2" xfId="699"/>
    <cellStyle name="20% - Ênfase5 24" xfId="700"/>
    <cellStyle name="20% - Ênfase5 24 1" xfId="701"/>
    <cellStyle name="20% - Ênfase5 24 2" xfId="702"/>
    <cellStyle name="20% - Ênfase5 25" xfId="703"/>
    <cellStyle name="20% - Ênfase5 26" xfId="704"/>
    <cellStyle name="20% - Ênfase5 3" xfId="705"/>
    <cellStyle name="20% - Ênfase5 3 1" xfId="706"/>
    <cellStyle name="20% - Ênfase5 3 2" xfId="707"/>
    <cellStyle name="20% - Ênfase5 3 3" xfId="1921"/>
    <cellStyle name="20% - Ênfase5 3 4" xfId="1922"/>
    <cellStyle name="20% - Ênfase5 4" xfId="708"/>
    <cellStyle name="20% - Ênfase5 4 1" xfId="709"/>
    <cellStyle name="20% - Ênfase5 4 2" xfId="710"/>
    <cellStyle name="20% - Ênfase5 4 3" xfId="1923"/>
    <cellStyle name="20% - Ênfase5 4 4" xfId="1924"/>
    <cellStyle name="20% - Ênfase5 5" xfId="711"/>
    <cellStyle name="20% - Ênfase5 5 1" xfId="712"/>
    <cellStyle name="20% - Ênfase5 5 2" xfId="713"/>
    <cellStyle name="20% - Ênfase5 5 3" xfId="1925"/>
    <cellStyle name="20% - Ênfase5 5 4" xfId="1926"/>
    <cellStyle name="20% - Ênfase5 6" xfId="714"/>
    <cellStyle name="20% - Ênfase5 6 1" xfId="715"/>
    <cellStyle name="20% - Ênfase5 6 2" xfId="716"/>
    <cellStyle name="20% - Ênfase5 6 3" xfId="1927"/>
    <cellStyle name="20% - Ênfase5 6 4" xfId="1928"/>
    <cellStyle name="20% - Ênfase5 7" xfId="717"/>
    <cellStyle name="20% - Ênfase5 7 1" xfId="718"/>
    <cellStyle name="20% - Ênfase5 7 2" xfId="719"/>
    <cellStyle name="20% - Ênfase5 7 3" xfId="1929"/>
    <cellStyle name="20% - Ênfase5 7 4" xfId="1930"/>
    <cellStyle name="20% - Ênfase5 8" xfId="720"/>
    <cellStyle name="20% - Ênfase5 8 1" xfId="721"/>
    <cellStyle name="20% - Ênfase5 8 2" xfId="722"/>
    <cellStyle name="20% - Ênfase5 8 3" xfId="1931"/>
    <cellStyle name="20% - Ênfase5 8 4" xfId="1932"/>
    <cellStyle name="20% - Ênfase5 9" xfId="723"/>
    <cellStyle name="20% - Ênfase5 9 1" xfId="724"/>
    <cellStyle name="20% - Ênfase5 9 2" xfId="725"/>
    <cellStyle name="20% - Ênfase5 9 3" xfId="1933"/>
    <cellStyle name="20% - Ênfase5 9 4" xfId="1934"/>
    <cellStyle name="20% - Ênfase6 1" xfId="726"/>
    <cellStyle name="20% - Ênfase6 1 1" xfId="727"/>
    <cellStyle name="20% - Ênfase6 1 1 1" xfId="728"/>
    <cellStyle name="20% - Ênfase6 1 1 1 2" xfId="1935"/>
    <cellStyle name="20% - Ênfase6 1 1 1 3" xfId="1936"/>
    <cellStyle name="20% - Ênfase6 1 1 2" xfId="729"/>
    <cellStyle name="20% - Ênfase6 1 1 3" xfId="730"/>
    <cellStyle name="20% - Ênfase6 1 1 4" xfId="1937"/>
    <cellStyle name="20% - Ênfase6 1 1 5" xfId="1938"/>
    <cellStyle name="20% - Ênfase6 1 10" xfId="731"/>
    <cellStyle name="20% - Ênfase6 1 10 1" xfId="732"/>
    <cellStyle name="20% - Ênfase6 1 10 2" xfId="733"/>
    <cellStyle name="20% - Ênfase6 1 10 3" xfId="1939"/>
    <cellStyle name="20% - Ênfase6 1 10 4" xfId="1940"/>
    <cellStyle name="20% - Ênfase6 1 11" xfId="734"/>
    <cellStyle name="20% - Ênfase6 1 11 1" xfId="735"/>
    <cellStyle name="20% - Ênfase6 1 11 2" xfId="736"/>
    <cellStyle name="20% - Ênfase6 1 11 3" xfId="1941"/>
    <cellStyle name="20% - Ênfase6 1 11 4" xfId="1942"/>
    <cellStyle name="20% - Ênfase6 1 12" xfId="737"/>
    <cellStyle name="20% - Ênfase6 1 12 1" xfId="738"/>
    <cellStyle name="20% - Ênfase6 1 12 2" xfId="739"/>
    <cellStyle name="20% - Ênfase6 1 12 3" xfId="1943"/>
    <cellStyle name="20% - Ênfase6 1 12 4" xfId="1944"/>
    <cellStyle name="20% - Ênfase6 1 13" xfId="740"/>
    <cellStyle name="20% - Ênfase6 1 13 1" xfId="741"/>
    <cellStyle name="20% - Ênfase6 1 13 2" xfId="742"/>
    <cellStyle name="20% - Ênfase6 1 13 3" xfId="1945"/>
    <cellStyle name="20% - Ênfase6 1 13 4" xfId="1946"/>
    <cellStyle name="20% - Ênfase6 1 14" xfId="743"/>
    <cellStyle name="20% - Ênfase6 1 14 1" xfId="744"/>
    <cellStyle name="20% - Ênfase6 1 14 2" xfId="745"/>
    <cellStyle name="20% - Ênfase6 1 14 3" xfId="1947"/>
    <cellStyle name="20% - Ênfase6 1 14 4" xfId="1948"/>
    <cellStyle name="20% - Ênfase6 1 15" xfId="746"/>
    <cellStyle name="20% - Ênfase6 1 15 1" xfId="747"/>
    <cellStyle name="20% - Ênfase6 1 15 2" xfId="748"/>
    <cellStyle name="20% - Ênfase6 1 15 3" xfId="1949"/>
    <cellStyle name="20% - Ênfase6 1 15 4" xfId="1950"/>
    <cellStyle name="20% - Ênfase6 1 16" xfId="749"/>
    <cellStyle name="20% - Ênfase6 1 16 1" xfId="750"/>
    <cellStyle name="20% - Ênfase6 1 16 2" xfId="751"/>
    <cellStyle name="20% - Ênfase6 1 16 3" xfId="1951"/>
    <cellStyle name="20% - Ênfase6 1 16 4" xfId="1952"/>
    <cellStyle name="20% - Ênfase6 1 17" xfId="752"/>
    <cellStyle name="20% - Ênfase6 1 17 1" xfId="753"/>
    <cellStyle name="20% - Ênfase6 1 17 2" xfId="754"/>
    <cellStyle name="20% - Ênfase6 1 17 3" xfId="1953"/>
    <cellStyle name="20% - Ênfase6 1 17 4" xfId="1954"/>
    <cellStyle name="20% - Ênfase6 1 18" xfId="755"/>
    <cellStyle name="20% - Ênfase6 1 18 1" xfId="756"/>
    <cellStyle name="20% - Ênfase6 1 18 2" xfId="757"/>
    <cellStyle name="20% - Ênfase6 1 18 3" xfId="1955"/>
    <cellStyle name="20% - Ênfase6 1 18 4" xfId="1956"/>
    <cellStyle name="20% - Ênfase6 1 19" xfId="758"/>
    <cellStyle name="20% - Ênfase6 1 19 1" xfId="759"/>
    <cellStyle name="20% - Ênfase6 1 19 2" xfId="760"/>
    <cellStyle name="20% - Ênfase6 1 2" xfId="761"/>
    <cellStyle name="20% - Ênfase6 1 2 1" xfId="762"/>
    <cellStyle name="20% - Ênfase6 1 2 2" xfId="763"/>
    <cellStyle name="20% - Ênfase6 1 2 3" xfId="1957"/>
    <cellStyle name="20% - Ênfase6 1 2 4" xfId="1958"/>
    <cellStyle name="20% - Ênfase6 1 20" xfId="764"/>
    <cellStyle name="20% - Ênfase6 1 20 1" xfId="765"/>
    <cellStyle name="20% - Ênfase6 1 20 2" xfId="766"/>
    <cellStyle name="20% - Ênfase6 1 21" xfId="767"/>
    <cellStyle name="20% - Ênfase6 1 21 1" xfId="768"/>
    <cellStyle name="20% - Ênfase6 1 21 2" xfId="769"/>
    <cellStyle name="20% - Ênfase6 1 22" xfId="770"/>
    <cellStyle name="20% - Ênfase6 1 22 1" xfId="771"/>
    <cellStyle name="20% - Ênfase6 1 22 2" xfId="772"/>
    <cellStyle name="20% - Ênfase6 1 23" xfId="773"/>
    <cellStyle name="20% - Ênfase6 1 23 1" xfId="774"/>
    <cellStyle name="20% - Ênfase6 1 23 2" xfId="775"/>
    <cellStyle name="20% - Ênfase6 1 24" xfId="776"/>
    <cellStyle name="20% - Ênfase6 1 25" xfId="777"/>
    <cellStyle name="20% - Ênfase6 1 26" xfId="1959"/>
    <cellStyle name="20% - Ênfase6 1 27" xfId="1960"/>
    <cellStyle name="20% - Ênfase6 1 3" xfId="778"/>
    <cellStyle name="20% - Ênfase6 1 3 1" xfId="779"/>
    <cellStyle name="20% - Ênfase6 1 3 2" xfId="780"/>
    <cellStyle name="20% - Ênfase6 1 3 3" xfId="1961"/>
    <cellStyle name="20% - Ênfase6 1 3 4" xfId="1962"/>
    <cellStyle name="20% - Ênfase6 1 4" xfId="781"/>
    <cellStyle name="20% - Ênfase6 1 4 1" xfId="782"/>
    <cellStyle name="20% - Ênfase6 1 4 2" xfId="783"/>
    <cellStyle name="20% - Ênfase6 1 4 3" xfId="1963"/>
    <cellStyle name="20% - Ênfase6 1 4 4" xfId="1964"/>
    <cellStyle name="20% - Ênfase6 1 5" xfId="784"/>
    <cellStyle name="20% - Ênfase6 1 5 1" xfId="785"/>
    <cellStyle name="20% - Ênfase6 1 5 2" xfId="786"/>
    <cellStyle name="20% - Ênfase6 1 5 3" xfId="1965"/>
    <cellStyle name="20% - Ênfase6 1 5 4" xfId="1966"/>
    <cellStyle name="20% - Ênfase6 1 6" xfId="787"/>
    <cellStyle name="20% - Ênfase6 1 6 1" xfId="788"/>
    <cellStyle name="20% - Ênfase6 1 6 2" xfId="789"/>
    <cellStyle name="20% - Ênfase6 1 6 3" xfId="1967"/>
    <cellStyle name="20% - Ênfase6 1 6 4" xfId="1968"/>
    <cellStyle name="20% - Ênfase6 1 7" xfId="790"/>
    <cellStyle name="20% - Ênfase6 1 7 1" xfId="791"/>
    <cellStyle name="20% - Ênfase6 1 7 2" xfId="792"/>
    <cellStyle name="20% - Ênfase6 1 7 3" xfId="1969"/>
    <cellStyle name="20% - Ênfase6 1 7 4" xfId="1970"/>
    <cellStyle name="20% - Ênfase6 1 8" xfId="793"/>
    <cellStyle name="20% - Ênfase6 1 8 1" xfId="794"/>
    <cellStyle name="20% - Ênfase6 1 8 2" xfId="795"/>
    <cellStyle name="20% - Ênfase6 1 8 3" xfId="1971"/>
    <cellStyle name="20% - Ênfase6 1 8 4" xfId="1972"/>
    <cellStyle name="20% - Ênfase6 1 9" xfId="796"/>
    <cellStyle name="20% - Ênfase6 1 9 1" xfId="797"/>
    <cellStyle name="20% - Ênfase6 1 9 2" xfId="798"/>
    <cellStyle name="20% - Ênfase6 1 9 3" xfId="1973"/>
    <cellStyle name="20% - Ênfase6 1 9 4" xfId="1974"/>
    <cellStyle name="20% - Ênfase6 10" xfId="799"/>
    <cellStyle name="20% - Ênfase6 10 1" xfId="800"/>
    <cellStyle name="20% - Ênfase6 10 2" xfId="801"/>
    <cellStyle name="20% - Ênfase6 10 3" xfId="1975"/>
    <cellStyle name="20% - Ênfase6 10 4" xfId="1976"/>
    <cellStyle name="20% - Ênfase6 11" xfId="802"/>
    <cellStyle name="20% - Ênfase6 11 1" xfId="803"/>
    <cellStyle name="20% - Ênfase6 11 2" xfId="804"/>
    <cellStyle name="20% - Ênfase6 11 3" xfId="1977"/>
    <cellStyle name="20% - Ênfase6 11 4" xfId="1978"/>
    <cellStyle name="20% - Ênfase6 12" xfId="805"/>
    <cellStyle name="20% - Ênfase6 12 1" xfId="806"/>
    <cellStyle name="20% - Ênfase6 12 2" xfId="807"/>
    <cellStyle name="20% - Ênfase6 12 3" xfId="1979"/>
    <cellStyle name="20% - Ênfase6 12 4" xfId="1980"/>
    <cellStyle name="20% - Ênfase6 13" xfId="808"/>
    <cellStyle name="20% - Ênfase6 13 1" xfId="809"/>
    <cellStyle name="20% - Ênfase6 13 2" xfId="810"/>
    <cellStyle name="20% - Ênfase6 13 3" xfId="1981"/>
    <cellStyle name="20% - Ênfase6 13 4" xfId="1982"/>
    <cellStyle name="20% - Ênfase6 14" xfId="811"/>
    <cellStyle name="20% - Ênfase6 14 1" xfId="812"/>
    <cellStyle name="20% - Ênfase6 14 2" xfId="813"/>
    <cellStyle name="20% - Ênfase6 14 3" xfId="1983"/>
    <cellStyle name="20% - Ênfase6 14 4" xfId="1984"/>
    <cellStyle name="20% - Ênfase6 15" xfId="814"/>
    <cellStyle name="20% - Ênfase6 15 1" xfId="815"/>
    <cellStyle name="20% - Ênfase6 15 2" xfId="816"/>
    <cellStyle name="20% - Ênfase6 15 3" xfId="1985"/>
    <cellStyle name="20% - Ênfase6 15 4" xfId="1986"/>
    <cellStyle name="20% - Ênfase6 16" xfId="817"/>
    <cellStyle name="20% - Ênfase6 16 1" xfId="818"/>
    <cellStyle name="20% - Ênfase6 16 2" xfId="819"/>
    <cellStyle name="20% - Ênfase6 16 3" xfId="1987"/>
    <cellStyle name="20% - Ênfase6 16 4" xfId="1988"/>
    <cellStyle name="20% - Ênfase6 17" xfId="820"/>
    <cellStyle name="20% - Ênfase6 17 1" xfId="821"/>
    <cellStyle name="20% - Ênfase6 17 2" xfId="822"/>
    <cellStyle name="20% - Ênfase6 17 3" xfId="1989"/>
    <cellStyle name="20% - Ênfase6 17 4" xfId="1990"/>
    <cellStyle name="20% - Ênfase6 18" xfId="823"/>
    <cellStyle name="20% - Ênfase6 18 1" xfId="824"/>
    <cellStyle name="20% - Ênfase6 18 2" xfId="825"/>
    <cellStyle name="20% - Ênfase6 18 3" xfId="1991"/>
    <cellStyle name="20% - Ênfase6 18 4" xfId="1992"/>
    <cellStyle name="20% - Ênfase6 19" xfId="826"/>
    <cellStyle name="20% - Ênfase6 19 1" xfId="827"/>
    <cellStyle name="20% - Ênfase6 19 2" xfId="828"/>
    <cellStyle name="20% - Ênfase6 19 3" xfId="1993"/>
    <cellStyle name="20% - Ênfase6 19 4" xfId="1994"/>
    <cellStyle name="20% - Ênfase6 2" xfId="829"/>
    <cellStyle name="20% - Ênfase6 2 1" xfId="830"/>
    <cellStyle name="20% - Ênfase6 2 2" xfId="831"/>
    <cellStyle name="20% - Ênfase6 2 3" xfId="1995"/>
    <cellStyle name="20% - Ênfase6 2 4" xfId="1996"/>
    <cellStyle name="20% - Ênfase6 20" xfId="832"/>
    <cellStyle name="20% - Ênfase6 20 1" xfId="833"/>
    <cellStyle name="20% - Ênfase6 20 2" xfId="834"/>
    <cellStyle name="20% - Ênfase6 21" xfId="835"/>
    <cellStyle name="20% - Ênfase6 21 1" xfId="836"/>
    <cellStyle name="20% - Ênfase6 21 2" xfId="837"/>
    <cellStyle name="20% - Ênfase6 22" xfId="838"/>
    <cellStyle name="20% - Ênfase6 22 1" xfId="839"/>
    <cellStyle name="20% - Ênfase6 22 2" xfId="840"/>
    <cellStyle name="20% - Ênfase6 23" xfId="841"/>
    <cellStyle name="20% - Ênfase6 23 1" xfId="842"/>
    <cellStyle name="20% - Ênfase6 23 2" xfId="843"/>
    <cellStyle name="20% - Ênfase6 24" xfId="844"/>
    <cellStyle name="20% - Ênfase6 24 1" xfId="845"/>
    <cellStyle name="20% - Ênfase6 24 2" xfId="846"/>
    <cellStyle name="20% - Ênfase6 25" xfId="847"/>
    <cellStyle name="20% - Ênfase6 26" xfId="848"/>
    <cellStyle name="20% - Ênfase6 3" xfId="849"/>
    <cellStyle name="20% - Ênfase6 3 1" xfId="850"/>
    <cellStyle name="20% - Ênfase6 3 2" xfId="851"/>
    <cellStyle name="20% - Ênfase6 3 3" xfId="1997"/>
    <cellStyle name="20% - Ênfase6 3 4" xfId="1998"/>
    <cellStyle name="20% - Ênfase6 4" xfId="852"/>
    <cellStyle name="20% - Ênfase6 4 1" xfId="853"/>
    <cellStyle name="20% - Ênfase6 4 2" xfId="854"/>
    <cellStyle name="20% - Ênfase6 4 3" xfId="1999"/>
    <cellStyle name="20% - Ênfase6 4 4" xfId="2000"/>
    <cellStyle name="20% - Ênfase6 5" xfId="855"/>
    <cellStyle name="20% - Ênfase6 5 1" xfId="856"/>
    <cellStyle name="20% - Ênfase6 5 2" xfId="857"/>
    <cellStyle name="20% - Ênfase6 5 3" xfId="2001"/>
    <cellStyle name="20% - Ênfase6 5 4" xfId="2002"/>
    <cellStyle name="20% - Ênfase6 6" xfId="858"/>
    <cellStyle name="20% - Ênfase6 6 1" xfId="859"/>
    <cellStyle name="20% - Ênfase6 6 2" xfId="860"/>
    <cellStyle name="20% - Ênfase6 6 3" xfId="2003"/>
    <cellStyle name="20% - Ênfase6 6 4" xfId="2004"/>
    <cellStyle name="20% - Ênfase6 7" xfId="861"/>
    <cellStyle name="20% - Ênfase6 7 1" xfId="862"/>
    <cellStyle name="20% - Ênfase6 7 2" xfId="863"/>
    <cellStyle name="20% - Ênfase6 7 3" xfId="2005"/>
    <cellStyle name="20% - Ênfase6 7 4" xfId="2006"/>
    <cellStyle name="20% - Ênfase6 8" xfId="864"/>
    <cellStyle name="20% - Ênfase6 8 1" xfId="865"/>
    <cellStyle name="20% - Ênfase6 8 2" xfId="866"/>
    <cellStyle name="20% - Ênfase6 8 3" xfId="2007"/>
    <cellStyle name="20% - Ênfase6 8 4" xfId="2008"/>
    <cellStyle name="20% - Ênfase6 9" xfId="867"/>
    <cellStyle name="20% - Ênfase6 9 1" xfId="868"/>
    <cellStyle name="20% - Ênfase6 9 2" xfId="869"/>
    <cellStyle name="20% - Ênfase6 9 3" xfId="2009"/>
    <cellStyle name="20% - Ênfase6 9 4" xfId="2010"/>
    <cellStyle name="40% - Ênfase1 1" xfId="870"/>
    <cellStyle name="40% - Ênfase1 1 1" xfId="871"/>
    <cellStyle name="40% - Ênfase1 1 1 1" xfId="872"/>
    <cellStyle name="40% - Ênfase1 1 1 1 2" xfId="2011"/>
    <cellStyle name="40% - Ênfase1 1 1 1 3" xfId="2012"/>
    <cellStyle name="40% - Ênfase1 1 1 2" xfId="873"/>
    <cellStyle name="40% - Ênfase1 1 1 3" xfId="874"/>
    <cellStyle name="40% - Ênfase1 1 1 4" xfId="2013"/>
    <cellStyle name="40% - Ênfase1 1 1 5" xfId="2014"/>
    <cellStyle name="40% - Ênfase1 1 10" xfId="875"/>
    <cellStyle name="40% - Ênfase1 1 10 1" xfId="876"/>
    <cellStyle name="40% - Ênfase1 1 10 2" xfId="877"/>
    <cellStyle name="40% - Ênfase1 1 10 3" xfId="2015"/>
    <cellStyle name="40% - Ênfase1 1 10 4" xfId="2016"/>
    <cellStyle name="40% - Ênfase1 1 11" xfId="878"/>
    <cellStyle name="40% - Ênfase1 1 11 1" xfId="879"/>
    <cellStyle name="40% - Ênfase1 1 11 2" xfId="880"/>
    <cellStyle name="40% - Ênfase1 1 11 3" xfId="2017"/>
    <cellStyle name="40% - Ênfase1 1 11 4" xfId="2018"/>
    <cellStyle name="40% - Ênfase1 1 12" xfId="881"/>
    <cellStyle name="40% - Ênfase1 1 12 1" xfId="882"/>
    <cellStyle name="40% - Ênfase1 1 12 2" xfId="883"/>
    <cellStyle name="40% - Ênfase1 1 12 3" xfId="2019"/>
    <cellStyle name="40% - Ênfase1 1 12 4" xfId="2020"/>
    <cellStyle name="40% - Ênfase1 1 13" xfId="884"/>
    <cellStyle name="40% - Ênfase1 1 13 1" xfId="885"/>
    <cellStyle name="40% - Ênfase1 1 13 2" xfId="886"/>
    <cellStyle name="40% - Ênfase1 1 13 3" xfId="2021"/>
    <cellStyle name="40% - Ênfase1 1 13 4" xfId="2022"/>
    <cellStyle name="40% - Ênfase1 1 14" xfId="887"/>
    <cellStyle name="40% - Ênfase1 1 14 1" xfId="888"/>
    <cellStyle name="40% - Ênfase1 1 14 2" xfId="889"/>
    <cellStyle name="40% - Ênfase1 1 14 3" xfId="2023"/>
    <cellStyle name="40% - Ênfase1 1 14 4" xfId="2024"/>
    <cellStyle name="40% - Ênfase1 1 15" xfId="890"/>
    <cellStyle name="40% - Ênfase1 1 15 1" xfId="891"/>
    <cellStyle name="40% - Ênfase1 1 15 2" xfId="892"/>
    <cellStyle name="40% - Ênfase1 1 15 3" xfId="2025"/>
    <cellStyle name="40% - Ênfase1 1 15 4" xfId="2026"/>
    <cellStyle name="40% - Ênfase1 1 16" xfId="893"/>
    <cellStyle name="40% - Ênfase1 1 16 1" xfId="894"/>
    <cellStyle name="40% - Ênfase1 1 16 2" xfId="895"/>
    <cellStyle name="40% - Ênfase1 1 16 3" xfId="2027"/>
    <cellStyle name="40% - Ênfase1 1 16 4" xfId="2028"/>
    <cellStyle name="40% - Ênfase1 1 17" xfId="896"/>
    <cellStyle name="40% - Ênfase1 1 17 1" xfId="897"/>
    <cellStyle name="40% - Ênfase1 1 17 2" xfId="898"/>
    <cellStyle name="40% - Ênfase1 1 17 3" xfId="2029"/>
    <cellStyle name="40% - Ênfase1 1 17 4" xfId="2030"/>
    <cellStyle name="40% - Ênfase1 1 18" xfId="899"/>
    <cellStyle name="40% - Ênfase1 1 18 1" xfId="900"/>
    <cellStyle name="40% - Ênfase1 1 18 2" xfId="901"/>
    <cellStyle name="40% - Ênfase1 1 18 3" xfId="2031"/>
    <cellStyle name="40% - Ênfase1 1 18 4" xfId="2032"/>
    <cellStyle name="40% - Ênfase1 1 19" xfId="902"/>
    <cellStyle name="40% - Ênfase1 1 19 1" xfId="903"/>
    <cellStyle name="40% - Ênfase1 1 19 2" xfId="904"/>
    <cellStyle name="40% - Ênfase1 1 2" xfId="905"/>
    <cellStyle name="40% - Ênfase1 1 2 1" xfId="906"/>
    <cellStyle name="40% - Ênfase1 1 2 2" xfId="907"/>
    <cellStyle name="40% - Ênfase1 1 2 3" xfId="2033"/>
    <cellStyle name="40% - Ênfase1 1 2 4" xfId="2034"/>
    <cellStyle name="40% - Ênfase1 1 20" xfId="908"/>
    <cellStyle name="40% - Ênfase1 1 20 1" xfId="909"/>
    <cellStyle name="40% - Ênfase1 1 20 2" xfId="910"/>
    <cellStyle name="40% - Ênfase1 1 21" xfId="911"/>
    <cellStyle name="40% - Ênfase1 1 21 1" xfId="912"/>
    <cellStyle name="40% - Ênfase1 1 21 2" xfId="913"/>
    <cellStyle name="40% - Ênfase1 1 22" xfId="914"/>
    <cellStyle name="40% - Ênfase1 1 22 1" xfId="915"/>
    <cellStyle name="40% - Ênfase1 1 22 2" xfId="916"/>
    <cellStyle name="40% - Ênfase1 1 23" xfId="917"/>
    <cellStyle name="40% - Ênfase1 1 23 1" xfId="918"/>
    <cellStyle name="40% - Ênfase1 1 23 2" xfId="919"/>
    <cellStyle name="40% - Ênfase1 1 24" xfId="920"/>
    <cellStyle name="40% - Ênfase1 1 25" xfId="921"/>
    <cellStyle name="40% - Ênfase1 1 26" xfId="2035"/>
    <cellStyle name="40% - Ênfase1 1 27" xfId="2036"/>
    <cellStyle name="40% - Ênfase1 1 3" xfId="922"/>
    <cellStyle name="40% - Ênfase1 1 3 1" xfId="923"/>
    <cellStyle name="40% - Ênfase1 1 3 2" xfId="924"/>
    <cellStyle name="40% - Ênfase1 1 3 3" xfId="2037"/>
    <cellStyle name="40% - Ênfase1 1 3 4" xfId="2038"/>
    <cellStyle name="40% - Ênfase1 1 4" xfId="925"/>
    <cellStyle name="40% - Ênfase1 1 4 1" xfId="926"/>
    <cellStyle name="40% - Ênfase1 1 4 2" xfId="927"/>
    <cellStyle name="40% - Ênfase1 1 4 3" xfId="2039"/>
    <cellStyle name="40% - Ênfase1 1 4 4" xfId="2040"/>
    <cellStyle name="40% - Ênfase1 1 5" xfId="928"/>
    <cellStyle name="40% - Ênfase1 1 5 1" xfId="929"/>
    <cellStyle name="40% - Ênfase1 1 5 2" xfId="930"/>
    <cellStyle name="40% - Ênfase1 1 5 3" xfId="2041"/>
    <cellStyle name="40% - Ênfase1 1 5 4" xfId="2042"/>
    <cellStyle name="40% - Ênfase1 1 6" xfId="931"/>
    <cellStyle name="40% - Ênfase1 1 6 1" xfId="932"/>
    <cellStyle name="40% - Ênfase1 1 6 2" xfId="933"/>
    <cellStyle name="40% - Ênfase1 1 6 3" xfId="2043"/>
    <cellStyle name="40% - Ênfase1 1 6 4" xfId="2044"/>
    <cellStyle name="40% - Ênfase1 1 7" xfId="934"/>
    <cellStyle name="40% - Ênfase1 1 7 1" xfId="935"/>
    <cellStyle name="40% - Ênfase1 1 7 2" xfId="936"/>
    <cellStyle name="40% - Ênfase1 1 7 3" xfId="2045"/>
    <cellStyle name="40% - Ênfase1 1 7 4" xfId="2046"/>
    <cellStyle name="40% - Ênfase1 1 8" xfId="937"/>
    <cellStyle name="40% - Ênfase1 1 8 1" xfId="938"/>
    <cellStyle name="40% - Ênfase1 1 8 2" xfId="939"/>
    <cellStyle name="40% - Ênfase1 1 8 3" xfId="2047"/>
    <cellStyle name="40% - Ênfase1 1 8 4" xfId="2048"/>
    <cellStyle name="40% - Ênfase1 1 9" xfId="940"/>
    <cellStyle name="40% - Ênfase1 1 9 1" xfId="941"/>
    <cellStyle name="40% - Ênfase1 1 9 2" xfId="942"/>
    <cellStyle name="40% - Ênfase1 1 9 3" xfId="2049"/>
    <cellStyle name="40% - Ênfase1 1 9 4" xfId="2050"/>
    <cellStyle name="40% - Ênfase1 10" xfId="943"/>
    <cellStyle name="40% - Ênfase1 10 1" xfId="944"/>
    <cellStyle name="40% - Ênfase1 10 2" xfId="945"/>
    <cellStyle name="40% - Ênfase1 10 3" xfId="2051"/>
    <cellStyle name="40% - Ênfase1 10 4" xfId="2052"/>
    <cellStyle name="40% - Ênfase1 11" xfId="946"/>
    <cellStyle name="40% - Ênfase1 11 1" xfId="947"/>
    <cellStyle name="40% - Ênfase1 11 2" xfId="948"/>
    <cellStyle name="40% - Ênfase1 11 3" xfId="2053"/>
    <cellStyle name="40% - Ênfase1 11 4" xfId="2054"/>
    <cellStyle name="40% - Ênfase1 12" xfId="949"/>
    <cellStyle name="40% - Ênfase1 12 1" xfId="950"/>
    <cellStyle name="40% - Ênfase1 12 2" xfId="951"/>
    <cellStyle name="40% - Ênfase1 12 3" xfId="2055"/>
    <cellStyle name="40% - Ênfase1 12 4" xfId="2056"/>
    <cellStyle name="40% - Ênfase1 13" xfId="952"/>
    <cellStyle name="40% - Ênfase1 13 1" xfId="953"/>
    <cellStyle name="40% - Ênfase1 13 2" xfId="954"/>
    <cellStyle name="40% - Ênfase1 13 3" xfId="2057"/>
    <cellStyle name="40% - Ênfase1 13 4" xfId="2058"/>
    <cellStyle name="40% - Ênfase1 14" xfId="955"/>
    <cellStyle name="40% - Ênfase1 14 1" xfId="956"/>
    <cellStyle name="40% - Ênfase1 14 2" xfId="957"/>
    <cellStyle name="40% - Ênfase1 14 3" xfId="2059"/>
    <cellStyle name="40% - Ênfase1 14 4" xfId="2060"/>
    <cellStyle name="40% - Ênfase1 15" xfId="958"/>
    <cellStyle name="40% - Ênfase1 15 1" xfId="959"/>
    <cellStyle name="40% - Ênfase1 15 2" xfId="960"/>
    <cellStyle name="40% - Ênfase1 15 3" xfId="2061"/>
    <cellStyle name="40% - Ênfase1 15 4" xfId="2062"/>
    <cellStyle name="40% - Ênfase1 16" xfId="961"/>
    <cellStyle name="40% - Ênfase1 16 1" xfId="962"/>
    <cellStyle name="40% - Ênfase1 16 2" xfId="963"/>
    <cellStyle name="40% - Ênfase1 16 3" xfId="2063"/>
    <cellStyle name="40% - Ênfase1 16 4" xfId="2064"/>
    <cellStyle name="40% - Ênfase1 17" xfId="964"/>
    <cellStyle name="40% - Ênfase1 17 1" xfId="965"/>
    <cellStyle name="40% - Ênfase1 17 2" xfId="966"/>
    <cellStyle name="40% - Ênfase1 17 3" xfId="2065"/>
    <cellStyle name="40% - Ênfase1 17 4" xfId="2066"/>
    <cellStyle name="40% - Ênfase1 18" xfId="967"/>
    <cellStyle name="40% - Ênfase1 18 1" xfId="968"/>
    <cellStyle name="40% - Ênfase1 18 2" xfId="969"/>
    <cellStyle name="40% - Ênfase1 18 3" xfId="2067"/>
    <cellStyle name="40% - Ênfase1 18 4" xfId="2068"/>
    <cellStyle name="40% - Ênfase1 19" xfId="970"/>
    <cellStyle name="40% - Ênfase1 19 1" xfId="971"/>
    <cellStyle name="40% - Ênfase1 19 2" xfId="972"/>
    <cellStyle name="40% - Ênfase1 19 3" xfId="2069"/>
    <cellStyle name="40% - Ênfase1 19 4" xfId="2070"/>
    <cellStyle name="40% - Ênfase1 2" xfId="973"/>
    <cellStyle name="40% - Ênfase1 2 1" xfId="974"/>
    <cellStyle name="40% - Ênfase1 2 2" xfId="975"/>
    <cellStyle name="40% - Ênfase1 2 3" xfId="2071"/>
    <cellStyle name="40% - Ênfase1 2 4" xfId="2072"/>
    <cellStyle name="40% - Ênfase1 20" xfId="976"/>
    <cellStyle name="40% - Ênfase1 20 1" xfId="977"/>
    <cellStyle name="40% - Ênfase1 20 2" xfId="978"/>
    <cellStyle name="40% - Ênfase1 21" xfId="979"/>
    <cellStyle name="40% - Ênfase1 21 1" xfId="980"/>
    <cellStyle name="40% - Ênfase1 21 2" xfId="981"/>
    <cellStyle name="40% - Ênfase1 22" xfId="982"/>
    <cellStyle name="40% - Ênfase1 22 1" xfId="983"/>
    <cellStyle name="40% - Ênfase1 22 2" xfId="984"/>
    <cellStyle name="40% - Ênfase1 23" xfId="985"/>
    <cellStyle name="40% - Ênfase1 23 1" xfId="986"/>
    <cellStyle name="40% - Ênfase1 23 2" xfId="987"/>
    <cellStyle name="40% - Ênfase1 24" xfId="988"/>
    <cellStyle name="40% - Ênfase1 24 1" xfId="989"/>
    <cellStyle name="40% - Ênfase1 24 2" xfId="990"/>
    <cellStyle name="40% - Ênfase1 25" xfId="991"/>
    <cellStyle name="40% - Ênfase1 26" xfId="992"/>
    <cellStyle name="40% - Ênfase1 3" xfId="993"/>
    <cellStyle name="40% - Ênfase1 3 1" xfId="994"/>
    <cellStyle name="40% - Ênfase1 3 2" xfId="995"/>
    <cellStyle name="40% - Ênfase1 3 3" xfId="2073"/>
    <cellStyle name="40% - Ênfase1 3 4" xfId="2074"/>
    <cellStyle name="40% - Ênfase1 4" xfId="996"/>
    <cellStyle name="40% - Ênfase1 4 1" xfId="997"/>
    <cellStyle name="40% - Ênfase1 4 2" xfId="998"/>
    <cellStyle name="40% - Ênfase1 4 3" xfId="2075"/>
    <cellStyle name="40% - Ênfase1 4 4" xfId="2076"/>
    <cellStyle name="40% - Ênfase1 5" xfId="999"/>
    <cellStyle name="40% - Ênfase1 5 1" xfId="1000"/>
    <cellStyle name="40% - Ênfase1 5 2" xfId="1001"/>
    <cellStyle name="40% - Ênfase1 5 3" xfId="2077"/>
    <cellStyle name="40% - Ênfase1 5 4" xfId="2078"/>
    <cellStyle name="40% - Ênfase1 6" xfId="1002"/>
    <cellStyle name="40% - Ênfase1 6 1" xfId="1003"/>
    <cellStyle name="40% - Ênfase1 6 2" xfId="1004"/>
    <cellStyle name="40% - Ênfase1 6 3" xfId="2079"/>
    <cellStyle name="40% - Ênfase1 6 4" xfId="2080"/>
    <cellStyle name="40% - Ênfase1 7" xfId="1005"/>
    <cellStyle name="40% - Ênfase1 7 1" xfId="1006"/>
    <cellStyle name="40% - Ênfase1 7 2" xfId="1007"/>
    <cellStyle name="40% - Ênfase1 7 3" xfId="2081"/>
    <cellStyle name="40% - Ênfase1 7 4" xfId="2082"/>
    <cellStyle name="40% - Ênfase1 8" xfId="1008"/>
    <cellStyle name="40% - Ênfase1 8 1" xfId="1009"/>
    <cellStyle name="40% - Ênfase1 8 2" xfId="1010"/>
    <cellStyle name="40% - Ênfase1 8 3" xfId="2083"/>
    <cellStyle name="40% - Ênfase1 8 4" xfId="2084"/>
    <cellStyle name="40% - Ênfase1 9" xfId="1011"/>
    <cellStyle name="40% - Ênfase1 9 1" xfId="1012"/>
    <cellStyle name="40% - Ênfase1 9 2" xfId="1013"/>
    <cellStyle name="40% - Ênfase1 9 3" xfId="2085"/>
    <cellStyle name="40% - Ênfase1 9 4" xfId="2086"/>
    <cellStyle name="40% - Ênfase2 1" xfId="1014"/>
    <cellStyle name="40% - Ênfase2 1 1" xfId="1015"/>
    <cellStyle name="40% - Ênfase2 1 1 1" xfId="1016"/>
    <cellStyle name="40% - Ênfase2 1 1 1 2" xfId="2087"/>
    <cellStyle name="40% - Ênfase2 1 1 1 3" xfId="2088"/>
    <cellStyle name="40% - Ênfase2 1 1 2" xfId="1017"/>
    <cellStyle name="40% - Ênfase2 1 1 3" xfId="1018"/>
    <cellStyle name="40% - Ênfase2 1 1 4" xfId="2089"/>
    <cellStyle name="40% - Ênfase2 1 1 5" xfId="2090"/>
    <cellStyle name="40% - Ênfase2 1 10" xfId="1019"/>
    <cellStyle name="40% - Ênfase2 1 10 1" xfId="1020"/>
    <cellStyle name="40% - Ênfase2 1 10 2" xfId="1021"/>
    <cellStyle name="40% - Ênfase2 1 10 3" xfId="2091"/>
    <cellStyle name="40% - Ênfase2 1 10 4" xfId="2092"/>
    <cellStyle name="40% - Ênfase2 1 11" xfId="1022"/>
    <cellStyle name="40% - Ênfase2 1 11 1" xfId="1023"/>
    <cellStyle name="40% - Ênfase2 1 11 2" xfId="1024"/>
    <cellStyle name="40% - Ênfase2 1 11 3" xfId="2093"/>
    <cellStyle name="40% - Ênfase2 1 11 4" xfId="2094"/>
    <cellStyle name="40% - Ênfase2 1 12" xfId="1025"/>
    <cellStyle name="40% - Ênfase2 1 12 1" xfId="1026"/>
    <cellStyle name="40% - Ênfase2 1 12 2" xfId="1027"/>
    <cellStyle name="40% - Ênfase2 1 12 3" xfId="2095"/>
    <cellStyle name="40% - Ênfase2 1 12 4" xfId="2096"/>
    <cellStyle name="40% - Ênfase2 1 13" xfId="1028"/>
    <cellStyle name="40% - Ênfase2 1 13 1" xfId="1029"/>
    <cellStyle name="40% - Ênfase2 1 13 2" xfId="1030"/>
    <cellStyle name="40% - Ênfase2 1 13 3" xfId="2097"/>
    <cellStyle name="40% - Ênfase2 1 13 4" xfId="2098"/>
    <cellStyle name="40% - Ênfase2 1 14" xfId="1031"/>
    <cellStyle name="40% - Ênfase2 1 14 1" xfId="1032"/>
    <cellStyle name="40% - Ênfase2 1 14 2" xfId="1033"/>
    <cellStyle name="40% - Ênfase2 1 14 3" xfId="2099"/>
    <cellStyle name="40% - Ênfase2 1 14 4" xfId="2100"/>
    <cellStyle name="40% - Ênfase2 1 15" xfId="1034"/>
    <cellStyle name="40% - Ênfase2 1 15 1" xfId="1035"/>
    <cellStyle name="40% - Ênfase2 1 15 2" xfId="1036"/>
    <cellStyle name="40% - Ênfase2 1 15 3" xfId="2101"/>
    <cellStyle name="40% - Ênfase2 1 15 4" xfId="2102"/>
    <cellStyle name="40% - Ênfase2 1 16" xfId="1037"/>
    <cellStyle name="40% - Ênfase2 1 16 1" xfId="1038"/>
    <cellStyle name="40% - Ênfase2 1 16 2" xfId="1039"/>
    <cellStyle name="40% - Ênfase2 1 16 3" xfId="2103"/>
    <cellStyle name="40% - Ênfase2 1 16 4" xfId="2104"/>
    <cellStyle name="40% - Ênfase2 1 17" xfId="1040"/>
    <cellStyle name="40% - Ênfase2 1 17 1" xfId="1041"/>
    <cellStyle name="40% - Ênfase2 1 17 2" xfId="1042"/>
    <cellStyle name="40% - Ênfase2 1 17 3" xfId="2105"/>
    <cellStyle name="40% - Ênfase2 1 17 4" xfId="2106"/>
    <cellStyle name="40% - Ênfase2 1 18" xfId="1043"/>
    <cellStyle name="40% - Ênfase2 1 18 1" xfId="1044"/>
    <cellStyle name="40% - Ênfase2 1 18 2" xfId="1045"/>
    <cellStyle name="40% - Ênfase2 1 18 3" xfId="2107"/>
    <cellStyle name="40% - Ênfase2 1 18 4" xfId="2108"/>
    <cellStyle name="40% - Ênfase2 1 19" xfId="1046"/>
    <cellStyle name="40% - Ênfase2 1 19 1" xfId="1047"/>
    <cellStyle name="40% - Ênfase2 1 19 2" xfId="1048"/>
    <cellStyle name="40% - Ênfase2 1 2" xfId="1049"/>
    <cellStyle name="40% - Ênfase2 1 2 1" xfId="1050"/>
    <cellStyle name="40% - Ênfase2 1 2 2" xfId="1051"/>
    <cellStyle name="40% - Ênfase2 1 2 3" xfId="2109"/>
    <cellStyle name="40% - Ênfase2 1 2 4" xfId="2110"/>
    <cellStyle name="40% - Ênfase2 1 20" xfId="1052"/>
    <cellStyle name="40% - Ênfase2 1 20 1" xfId="1053"/>
    <cellStyle name="40% - Ênfase2 1 20 2" xfId="1054"/>
    <cellStyle name="40% - Ênfase2 1 21" xfId="1055"/>
    <cellStyle name="40% - Ênfase2 1 21 1" xfId="1056"/>
    <cellStyle name="40% - Ênfase2 1 21 2" xfId="1057"/>
    <cellStyle name="40% - Ênfase2 1 22" xfId="1058"/>
    <cellStyle name="40% - Ênfase2 1 22 1" xfId="1059"/>
    <cellStyle name="40% - Ênfase2 1 22 2" xfId="1060"/>
    <cellStyle name="40% - Ênfase2 1 23" xfId="1061"/>
    <cellStyle name="40% - Ênfase2 1 23 1" xfId="1062"/>
    <cellStyle name="40% - Ênfase2 1 23 2" xfId="1063"/>
    <cellStyle name="40% - Ênfase2 1 24" xfId="1064"/>
    <cellStyle name="40% - Ênfase2 1 25" xfId="1065"/>
    <cellStyle name="40% - Ênfase2 1 26" xfId="2111"/>
    <cellStyle name="40% - Ênfase2 1 27" xfId="2112"/>
    <cellStyle name="40% - Ênfase2 1 3" xfId="1066"/>
    <cellStyle name="40% - Ênfase2 1 3 1" xfId="1067"/>
    <cellStyle name="40% - Ênfase2 1 3 2" xfId="1068"/>
    <cellStyle name="40% - Ênfase2 1 3 3" xfId="2113"/>
    <cellStyle name="40% - Ênfase2 1 3 4" xfId="2114"/>
    <cellStyle name="40% - Ênfase2 1 4" xfId="1069"/>
    <cellStyle name="40% - Ênfase2 1 4 1" xfId="1070"/>
    <cellStyle name="40% - Ênfase2 1 4 2" xfId="1071"/>
    <cellStyle name="40% - Ênfase2 1 4 3" xfId="2115"/>
    <cellStyle name="40% - Ênfase2 1 4 4" xfId="2116"/>
    <cellStyle name="40% - Ênfase2 1 5" xfId="1072"/>
    <cellStyle name="40% - Ênfase2 1 5 1" xfId="1073"/>
    <cellStyle name="40% - Ênfase2 1 5 2" xfId="1074"/>
    <cellStyle name="40% - Ênfase2 1 5 3" xfId="2117"/>
    <cellStyle name="40% - Ênfase2 1 5 4" xfId="2118"/>
    <cellStyle name="40% - Ênfase2 1 6" xfId="1075"/>
    <cellStyle name="40% - Ênfase2 1 6 1" xfId="1076"/>
    <cellStyle name="40% - Ênfase2 1 6 2" xfId="1077"/>
    <cellStyle name="40% - Ênfase2 1 6 3" xfId="2119"/>
    <cellStyle name="40% - Ênfase2 1 6 4" xfId="2120"/>
    <cellStyle name="40% - Ênfase2 1 7" xfId="1078"/>
    <cellStyle name="40% - Ênfase2 1 7 1" xfId="1079"/>
    <cellStyle name="40% - Ênfase2 1 7 2" xfId="1080"/>
    <cellStyle name="40% - Ênfase2 1 7 3" xfId="2121"/>
    <cellStyle name="40% - Ênfase2 1 7 4" xfId="2122"/>
    <cellStyle name="40% - Ênfase2 1 8" xfId="1081"/>
    <cellStyle name="40% - Ênfase2 1 8 1" xfId="1082"/>
    <cellStyle name="40% - Ênfase2 1 8 2" xfId="1083"/>
    <cellStyle name="40% - Ênfase2 1 8 3" xfId="2123"/>
    <cellStyle name="40% - Ênfase2 1 8 4" xfId="2124"/>
    <cellStyle name="40% - Ênfase2 1 9" xfId="1084"/>
    <cellStyle name="40% - Ênfase2 1 9 1" xfId="1085"/>
    <cellStyle name="40% - Ênfase2 1 9 2" xfId="1086"/>
    <cellStyle name="40% - Ênfase2 1 9 3" xfId="2125"/>
    <cellStyle name="40% - Ênfase2 1 9 4" xfId="2126"/>
    <cellStyle name="40% - Ênfase2 10" xfId="1087"/>
    <cellStyle name="40% - Ênfase2 10 1" xfId="1088"/>
    <cellStyle name="40% - Ênfase2 10 2" xfId="1089"/>
    <cellStyle name="40% - Ênfase2 10 3" xfId="2127"/>
    <cellStyle name="40% - Ênfase2 10 4" xfId="2128"/>
    <cellStyle name="40% - Ênfase2 11" xfId="1090"/>
    <cellStyle name="40% - Ênfase2 11 1" xfId="1091"/>
    <cellStyle name="40% - Ênfase2 11 2" xfId="1092"/>
    <cellStyle name="40% - Ênfase2 11 3" xfId="2129"/>
    <cellStyle name="40% - Ênfase2 11 4" xfId="2130"/>
    <cellStyle name="40% - Ênfase2 12" xfId="1093"/>
    <cellStyle name="40% - Ênfase2 12 1" xfId="1094"/>
    <cellStyle name="40% - Ênfase2 12 2" xfId="1095"/>
    <cellStyle name="40% - Ênfase2 12 3" xfId="2131"/>
    <cellStyle name="40% - Ênfase2 12 4" xfId="2132"/>
    <cellStyle name="40% - Ênfase2 13" xfId="1096"/>
    <cellStyle name="40% - Ênfase2 13 1" xfId="1097"/>
    <cellStyle name="40% - Ênfase2 13 2" xfId="1098"/>
    <cellStyle name="40% - Ênfase2 13 3" xfId="2133"/>
    <cellStyle name="40% - Ênfase2 13 4" xfId="2134"/>
    <cellStyle name="40% - Ênfase2 14" xfId="1099"/>
    <cellStyle name="40% - Ênfase2 14 1" xfId="1100"/>
    <cellStyle name="40% - Ênfase2 14 2" xfId="1101"/>
    <cellStyle name="40% - Ênfase2 14 3" xfId="2135"/>
    <cellStyle name="40% - Ênfase2 14 4" xfId="2136"/>
    <cellStyle name="40% - Ênfase2 15" xfId="1102"/>
    <cellStyle name="40% - Ênfase2 15 1" xfId="1103"/>
    <cellStyle name="40% - Ênfase2 15 2" xfId="1104"/>
    <cellStyle name="40% - Ênfase2 15 3" xfId="2137"/>
    <cellStyle name="40% - Ênfase2 15 4" xfId="2138"/>
    <cellStyle name="40% - Ênfase2 16" xfId="1105"/>
    <cellStyle name="40% - Ênfase2 16 1" xfId="1106"/>
    <cellStyle name="40% - Ênfase2 16 2" xfId="1107"/>
    <cellStyle name="40% - Ênfase2 16 3" xfId="2139"/>
    <cellStyle name="40% - Ênfase2 16 4" xfId="2140"/>
    <cellStyle name="40% - Ênfase2 17" xfId="1108"/>
    <cellStyle name="40% - Ênfase2 17 1" xfId="1109"/>
    <cellStyle name="40% - Ênfase2 17 2" xfId="1110"/>
    <cellStyle name="40% - Ênfase2 17 3" xfId="2141"/>
    <cellStyle name="40% - Ênfase2 17 4" xfId="2142"/>
    <cellStyle name="40% - Ênfase2 18" xfId="1111"/>
    <cellStyle name="40% - Ênfase2 18 1" xfId="1112"/>
    <cellStyle name="40% - Ênfase2 18 2" xfId="1113"/>
    <cellStyle name="40% - Ênfase2 18 3" xfId="2143"/>
    <cellStyle name="40% - Ênfase2 18 4" xfId="2144"/>
    <cellStyle name="40% - Ênfase2 19" xfId="1114"/>
    <cellStyle name="40% - Ênfase2 19 1" xfId="1115"/>
    <cellStyle name="40% - Ênfase2 19 2" xfId="1116"/>
    <cellStyle name="40% - Ênfase2 19 3" xfId="2145"/>
    <cellStyle name="40% - Ênfase2 19 4" xfId="2146"/>
    <cellStyle name="40% - Ênfase2 2" xfId="1117"/>
    <cellStyle name="40% - Ênfase2 2 1" xfId="1118"/>
    <cellStyle name="40% - Ênfase2 2 2" xfId="1119"/>
    <cellStyle name="40% - Ênfase2 2 3" xfId="2147"/>
    <cellStyle name="40% - Ênfase2 2 4" xfId="2148"/>
    <cellStyle name="40% - Ênfase2 20" xfId="1120"/>
    <cellStyle name="40% - Ênfase2 20 1" xfId="1121"/>
    <cellStyle name="40% - Ênfase2 20 2" xfId="1122"/>
    <cellStyle name="40% - Ênfase2 21" xfId="1123"/>
    <cellStyle name="40% - Ênfase2 21 1" xfId="1124"/>
    <cellStyle name="40% - Ênfase2 21 2" xfId="1125"/>
    <cellStyle name="40% - Ênfase2 22" xfId="1126"/>
    <cellStyle name="40% - Ênfase2 22 1" xfId="1127"/>
    <cellStyle name="40% - Ênfase2 22 2" xfId="1128"/>
    <cellStyle name="40% - Ênfase2 23" xfId="1129"/>
    <cellStyle name="40% - Ênfase2 23 1" xfId="1130"/>
    <cellStyle name="40% - Ênfase2 23 2" xfId="1131"/>
    <cellStyle name="40% - Ênfase2 24" xfId="1132"/>
    <cellStyle name="40% - Ênfase2 24 1" xfId="1133"/>
    <cellStyle name="40% - Ênfase2 24 2" xfId="1134"/>
    <cellStyle name="40% - Ênfase2 25" xfId="1135"/>
    <cellStyle name="40% - Ênfase2 26" xfId="1136"/>
    <cellStyle name="40% - Ênfase2 3" xfId="1137"/>
    <cellStyle name="40% - Ênfase2 3 1" xfId="1138"/>
    <cellStyle name="40% - Ênfase2 3 2" xfId="1139"/>
    <cellStyle name="40% - Ênfase2 3 3" xfId="2149"/>
    <cellStyle name="40% - Ênfase2 3 4" xfId="2150"/>
    <cellStyle name="40% - Ênfase2 4" xfId="1140"/>
    <cellStyle name="40% - Ênfase2 4 1" xfId="1141"/>
    <cellStyle name="40% - Ênfase2 4 2" xfId="1142"/>
    <cellStyle name="40% - Ênfase2 4 3" xfId="2151"/>
    <cellStyle name="40% - Ênfase2 4 4" xfId="2152"/>
    <cellStyle name="40% - Ênfase2 5" xfId="1143"/>
    <cellStyle name="40% - Ênfase2 5 1" xfId="1144"/>
    <cellStyle name="40% - Ênfase2 5 2" xfId="1145"/>
    <cellStyle name="40% - Ênfase2 5 3" xfId="2153"/>
    <cellStyle name="40% - Ênfase2 5 4" xfId="2154"/>
    <cellStyle name="40% - Ênfase2 6" xfId="1146"/>
    <cellStyle name="40% - Ênfase2 6 1" xfId="1147"/>
    <cellStyle name="40% - Ênfase2 6 2" xfId="1148"/>
    <cellStyle name="40% - Ênfase2 6 3" xfId="2155"/>
    <cellStyle name="40% - Ênfase2 6 4" xfId="2156"/>
    <cellStyle name="40% - Ênfase2 7" xfId="1149"/>
    <cellStyle name="40% - Ênfase2 7 1" xfId="1150"/>
    <cellStyle name="40% - Ênfase2 7 2" xfId="1151"/>
    <cellStyle name="40% - Ênfase2 7 3" xfId="2157"/>
    <cellStyle name="40% - Ênfase2 7 4" xfId="2158"/>
    <cellStyle name="40% - Ênfase2 8" xfId="1152"/>
    <cellStyle name="40% - Ênfase2 8 1" xfId="1153"/>
    <cellStyle name="40% - Ênfase2 8 2" xfId="1154"/>
    <cellStyle name="40% - Ênfase2 8 3" xfId="2159"/>
    <cellStyle name="40% - Ênfase2 8 4" xfId="2160"/>
    <cellStyle name="40% - Ênfase2 9" xfId="1155"/>
    <cellStyle name="40% - Ênfase2 9 1" xfId="1156"/>
    <cellStyle name="40% - Ênfase2 9 2" xfId="1157"/>
    <cellStyle name="40% - Ênfase2 9 3" xfId="2161"/>
    <cellStyle name="40% - Ênfase2 9 4" xfId="2162"/>
    <cellStyle name="40% - Ênfase3 1" xfId="1158"/>
    <cellStyle name="40% - Ênfase3 1 1" xfId="1159"/>
    <cellStyle name="40% - Ênfase3 1 1 1" xfId="1160"/>
    <cellStyle name="40% - Ênfase3 1 1 1 2" xfId="2163"/>
    <cellStyle name="40% - Ênfase3 1 1 1 3" xfId="2164"/>
    <cellStyle name="40% - Ênfase3 1 1 2" xfId="1161"/>
    <cellStyle name="40% - Ênfase3 1 1 3" xfId="1162"/>
    <cellStyle name="40% - Ênfase3 1 1 4" xfId="2165"/>
    <cellStyle name="40% - Ênfase3 1 1 5" xfId="2166"/>
    <cellStyle name="40% - Ênfase3 1 10" xfId="1163"/>
    <cellStyle name="40% - Ênfase3 1 10 1" xfId="1164"/>
    <cellStyle name="40% - Ênfase3 1 10 2" xfId="1165"/>
    <cellStyle name="40% - Ênfase3 1 10 3" xfId="2167"/>
    <cellStyle name="40% - Ênfase3 1 10 4" xfId="2168"/>
    <cellStyle name="40% - Ênfase3 1 11" xfId="1166"/>
    <cellStyle name="40% - Ênfase3 1 11 1" xfId="1167"/>
    <cellStyle name="40% - Ênfase3 1 11 2" xfId="1168"/>
    <cellStyle name="40% - Ênfase3 1 11 3" xfId="2169"/>
    <cellStyle name="40% - Ênfase3 1 11 4" xfId="2170"/>
    <cellStyle name="40% - Ênfase3 1 12" xfId="1169"/>
    <cellStyle name="40% - Ênfase3 1 12 1" xfId="1170"/>
    <cellStyle name="40% - Ênfase3 1 12 2" xfId="1171"/>
    <cellStyle name="40% - Ênfase3 1 12 3" xfId="2171"/>
    <cellStyle name="40% - Ênfase3 1 12 4" xfId="2172"/>
    <cellStyle name="40% - Ênfase3 1 13" xfId="1172"/>
    <cellStyle name="40% - Ênfase3 1 13 1" xfId="1173"/>
    <cellStyle name="40% - Ênfase3 1 13 2" xfId="1174"/>
    <cellStyle name="40% - Ênfase3 1 13 3" xfId="2173"/>
    <cellStyle name="40% - Ênfase3 1 13 4" xfId="2174"/>
    <cellStyle name="40% - Ênfase3 1 14" xfId="1175"/>
    <cellStyle name="40% - Ênfase3 1 14 1" xfId="1176"/>
    <cellStyle name="40% - Ênfase3 1 14 2" xfId="1177"/>
    <cellStyle name="40% - Ênfase3 1 14 3" xfId="2175"/>
    <cellStyle name="40% - Ênfase3 1 14 4" xfId="2176"/>
    <cellStyle name="40% - Ênfase3 1 15" xfId="1178"/>
    <cellStyle name="40% - Ênfase3 1 15 1" xfId="1179"/>
    <cellStyle name="40% - Ênfase3 1 15 2" xfId="1180"/>
    <cellStyle name="40% - Ênfase3 1 15 3" xfId="2177"/>
    <cellStyle name="40% - Ênfase3 1 15 4" xfId="2178"/>
    <cellStyle name="40% - Ênfase3 1 16" xfId="1181"/>
    <cellStyle name="40% - Ênfase3 1 16 1" xfId="1182"/>
    <cellStyle name="40% - Ênfase3 1 16 2" xfId="1183"/>
    <cellStyle name="40% - Ênfase3 1 16 3" xfId="2179"/>
    <cellStyle name="40% - Ênfase3 1 16 4" xfId="2180"/>
    <cellStyle name="40% - Ênfase3 1 17" xfId="1184"/>
    <cellStyle name="40% - Ênfase3 1 17 1" xfId="1185"/>
    <cellStyle name="40% - Ênfase3 1 17 2" xfId="1186"/>
    <cellStyle name="40% - Ênfase3 1 17 3" xfId="2181"/>
    <cellStyle name="40% - Ênfase3 1 17 4" xfId="2182"/>
    <cellStyle name="40% - Ênfase3 1 18" xfId="1187"/>
    <cellStyle name="40% - Ênfase3 1 18 1" xfId="1188"/>
    <cellStyle name="40% - Ênfase3 1 18 2" xfId="1189"/>
    <cellStyle name="40% - Ênfase3 1 18 3" xfId="2183"/>
    <cellStyle name="40% - Ênfase3 1 18 4" xfId="2184"/>
    <cellStyle name="40% - Ênfase3 1 19" xfId="1190"/>
    <cellStyle name="40% - Ênfase3 1 19 1" xfId="1191"/>
    <cellStyle name="40% - Ênfase3 1 19 2" xfId="1192"/>
    <cellStyle name="40% - Ênfase3 1 2" xfId="1193"/>
    <cellStyle name="40% - Ênfase3 1 2 1" xfId="1194"/>
    <cellStyle name="40% - Ênfase3 1 2 2" xfId="1195"/>
    <cellStyle name="40% - Ênfase3 1 2 3" xfId="2185"/>
    <cellStyle name="40% - Ênfase3 1 2 4" xfId="2186"/>
    <cellStyle name="40% - Ênfase3 1 20" xfId="1196"/>
    <cellStyle name="40% - Ênfase3 1 20 1" xfId="1197"/>
    <cellStyle name="40% - Ênfase3 1 20 2" xfId="1198"/>
    <cellStyle name="40% - Ênfase3 1 21" xfId="1199"/>
    <cellStyle name="40% - Ênfase3 1 21 1" xfId="1200"/>
    <cellStyle name="40% - Ênfase3 1 21 2" xfId="1201"/>
    <cellStyle name="40% - Ênfase3 1 22" xfId="1202"/>
    <cellStyle name="40% - Ênfase3 1 22 1" xfId="1203"/>
    <cellStyle name="40% - Ênfase3 1 22 2" xfId="1204"/>
    <cellStyle name="40% - Ênfase3 1 23" xfId="1205"/>
    <cellStyle name="40% - Ênfase3 1 23 1" xfId="1206"/>
    <cellStyle name="40% - Ênfase3 1 23 2" xfId="1207"/>
    <cellStyle name="40% - Ênfase3 1 24" xfId="1208"/>
    <cellStyle name="40% - Ênfase3 1 25" xfId="1209"/>
    <cellStyle name="40% - Ênfase3 1 26" xfId="2187"/>
    <cellStyle name="40% - Ênfase3 1 27" xfId="2188"/>
    <cellStyle name="40% - Ênfase3 1 3" xfId="1210"/>
    <cellStyle name="40% - Ênfase3 1 3 1" xfId="1211"/>
    <cellStyle name="40% - Ênfase3 1 3 2" xfId="1212"/>
    <cellStyle name="40% - Ênfase3 1 3 3" xfId="2189"/>
    <cellStyle name="40% - Ênfase3 1 3 4" xfId="2190"/>
    <cellStyle name="40% - Ênfase3 1 4" xfId="1213"/>
    <cellStyle name="40% - Ênfase3 1 4 1" xfId="1214"/>
    <cellStyle name="40% - Ênfase3 1 4 2" xfId="1215"/>
    <cellStyle name="40% - Ênfase3 1 4 3" xfId="2191"/>
    <cellStyle name="40% - Ênfase3 1 4 4" xfId="2192"/>
    <cellStyle name="40% - Ênfase3 1 5" xfId="1216"/>
    <cellStyle name="40% - Ênfase3 1 5 1" xfId="1217"/>
    <cellStyle name="40% - Ênfase3 1 5 2" xfId="1218"/>
    <cellStyle name="40% - Ênfase3 1 5 3" xfId="2193"/>
    <cellStyle name="40% - Ênfase3 1 5 4" xfId="2194"/>
    <cellStyle name="40% - Ênfase3 1 6" xfId="1219"/>
    <cellStyle name="40% - Ênfase3 1 6 1" xfId="1220"/>
    <cellStyle name="40% - Ênfase3 1 6 2" xfId="1221"/>
    <cellStyle name="40% - Ênfase3 1 6 3" xfId="2195"/>
    <cellStyle name="40% - Ênfase3 1 6 4" xfId="2196"/>
    <cellStyle name="40% - Ênfase3 1 7" xfId="1222"/>
    <cellStyle name="40% - Ênfase3 1 7 1" xfId="1223"/>
    <cellStyle name="40% - Ênfase3 1 7 2" xfId="1224"/>
    <cellStyle name="40% - Ênfase3 1 7 3" xfId="2197"/>
    <cellStyle name="40% - Ênfase3 1 7 4" xfId="2198"/>
    <cellStyle name="40% - Ênfase3 1 8" xfId="1225"/>
    <cellStyle name="40% - Ênfase3 1 8 1" xfId="1226"/>
    <cellStyle name="40% - Ênfase3 1 8 2" xfId="1227"/>
    <cellStyle name="40% - Ênfase3 1 8 3" xfId="2199"/>
    <cellStyle name="40% - Ênfase3 1 8 4" xfId="2200"/>
    <cellStyle name="40% - Ênfase3 1 9" xfId="1228"/>
    <cellStyle name="40% - Ênfase3 1 9 1" xfId="1229"/>
    <cellStyle name="40% - Ênfase3 1 9 2" xfId="1230"/>
    <cellStyle name="40% - Ênfase3 1 9 3" xfId="2201"/>
    <cellStyle name="40% - Ênfase3 1 9 4" xfId="2202"/>
    <cellStyle name="40% - Ênfase3 10" xfId="1231"/>
    <cellStyle name="40% - Ênfase3 10 1" xfId="1232"/>
    <cellStyle name="40% - Ênfase3 10 2" xfId="1233"/>
    <cellStyle name="40% - Ênfase3 10 3" xfId="2203"/>
    <cellStyle name="40% - Ênfase3 10 4" xfId="2204"/>
    <cellStyle name="40% - Ênfase3 11" xfId="1234"/>
    <cellStyle name="40% - Ênfase3 11 1" xfId="1235"/>
    <cellStyle name="40% - Ênfase3 11 2" xfId="1236"/>
    <cellStyle name="40% - Ênfase3 11 3" xfId="2205"/>
    <cellStyle name="40% - Ênfase3 11 4" xfId="2206"/>
    <cellStyle name="40% - Ênfase3 12" xfId="1237"/>
    <cellStyle name="40% - Ênfase3 12 1" xfId="1238"/>
    <cellStyle name="40% - Ênfase3 12 2" xfId="1239"/>
    <cellStyle name="40% - Ênfase3 12 3" xfId="2207"/>
    <cellStyle name="40% - Ênfase3 12 4" xfId="2208"/>
    <cellStyle name="40% - Ênfase3 13" xfId="1240"/>
    <cellStyle name="40% - Ênfase3 13 1" xfId="1241"/>
    <cellStyle name="40% - Ênfase3 13 2" xfId="1242"/>
    <cellStyle name="40% - Ênfase3 13 3" xfId="2209"/>
    <cellStyle name="40% - Ênfase3 13 4" xfId="2210"/>
    <cellStyle name="40% - Ênfase3 14" xfId="1243"/>
    <cellStyle name="40% - Ênfase3 14 1" xfId="1244"/>
    <cellStyle name="40% - Ênfase3 14 2" xfId="1245"/>
    <cellStyle name="40% - Ênfase3 14 3" xfId="2211"/>
    <cellStyle name="40% - Ênfase3 14 4" xfId="2212"/>
    <cellStyle name="40% - Ênfase3 15" xfId="1246"/>
    <cellStyle name="40% - Ênfase3 15 1" xfId="1247"/>
    <cellStyle name="40% - Ênfase3 15 2" xfId="1248"/>
    <cellStyle name="40% - Ênfase3 15 3" xfId="2213"/>
    <cellStyle name="40% - Ênfase3 15 4" xfId="2214"/>
    <cellStyle name="40% - Ênfase3 16" xfId="1249"/>
    <cellStyle name="40% - Ênfase3 16 1" xfId="1250"/>
    <cellStyle name="40% - Ênfase3 16 2" xfId="1251"/>
    <cellStyle name="40% - Ênfase3 16 3" xfId="2215"/>
    <cellStyle name="40% - Ênfase3 16 4" xfId="2216"/>
    <cellStyle name="40% - Ênfase3 17" xfId="1252"/>
    <cellStyle name="40% - Ênfase3 17 1" xfId="1253"/>
    <cellStyle name="40% - Ênfase3 17 2" xfId="1254"/>
    <cellStyle name="40% - Ênfase3 17 3" xfId="2217"/>
    <cellStyle name="40% - Ênfase3 17 4" xfId="2218"/>
    <cellStyle name="40% - Ênfase3 18" xfId="1255"/>
    <cellStyle name="40% - Ênfase3 18 1" xfId="1256"/>
    <cellStyle name="40% - Ênfase3 18 2" xfId="1257"/>
    <cellStyle name="40% - Ênfase3 18 3" xfId="2219"/>
    <cellStyle name="40% - Ênfase3 18 4" xfId="2220"/>
    <cellStyle name="40% - Ênfase3 19" xfId="1258"/>
    <cellStyle name="40% - Ênfase3 19 1" xfId="1259"/>
    <cellStyle name="40% - Ênfase3 19 2" xfId="1260"/>
    <cellStyle name="40% - Ênfase3 19 3" xfId="2221"/>
    <cellStyle name="40% - Ênfase3 19 4" xfId="2222"/>
    <cellStyle name="40% - Ênfase3 2" xfId="1261"/>
    <cellStyle name="40% - Ênfase3 2 1" xfId="1262"/>
    <cellStyle name="40% - Ênfase3 2 2" xfId="1263"/>
    <cellStyle name="40% - Ênfase3 2 3" xfId="2223"/>
    <cellStyle name="40% - Ênfase3 2 4" xfId="2224"/>
    <cellStyle name="40% - Ênfase3 20" xfId="1264"/>
    <cellStyle name="40% - Ênfase3 20 1" xfId="1265"/>
    <cellStyle name="40% - Ênfase3 20 2" xfId="1266"/>
    <cellStyle name="40% - Ênfase3 21" xfId="1267"/>
    <cellStyle name="40% - Ênfase3 21 1" xfId="1268"/>
    <cellStyle name="40% - Ênfase3 21 2" xfId="1269"/>
    <cellStyle name="40% - Ênfase3 22" xfId="1270"/>
    <cellStyle name="40% - Ênfase3 22 1" xfId="1271"/>
    <cellStyle name="40% - Ênfase3 22 2" xfId="1272"/>
    <cellStyle name="40% - Ênfase3 23" xfId="1273"/>
    <cellStyle name="40% - Ênfase3 23 1" xfId="1274"/>
    <cellStyle name="40% - Ênfase3 23 2" xfId="1275"/>
    <cellStyle name="40% - Ênfase3 24" xfId="1276"/>
    <cellStyle name="40% - Ênfase3 24 1" xfId="1277"/>
    <cellStyle name="40% - Ênfase3 24 2" xfId="1278"/>
    <cellStyle name="40% - Ênfase3 25" xfId="1279"/>
    <cellStyle name="40% - Ênfase3 26" xfId="1280"/>
    <cellStyle name="40% - Ênfase3 3" xfId="1281"/>
    <cellStyle name="40% - Ênfase3 3 1" xfId="1282"/>
    <cellStyle name="40% - Ênfase3 3 2" xfId="1283"/>
    <cellStyle name="40% - Ênfase3 3 3" xfId="2225"/>
    <cellStyle name="40% - Ênfase3 3 4" xfId="2226"/>
    <cellStyle name="40% - Ênfase3 4" xfId="1284"/>
    <cellStyle name="40% - Ênfase3 4 1" xfId="1285"/>
    <cellStyle name="40% - Ênfase3 4 2" xfId="1286"/>
    <cellStyle name="40% - Ênfase3 4 3" xfId="2227"/>
    <cellStyle name="40% - Ênfase3 4 4" xfId="2228"/>
    <cellStyle name="40% - Ênfase3 5" xfId="1287"/>
    <cellStyle name="40% - Ênfase3 5 1" xfId="1288"/>
    <cellStyle name="40% - Ênfase3 5 2" xfId="1289"/>
    <cellStyle name="40% - Ênfase3 5 3" xfId="2229"/>
    <cellStyle name="40% - Ênfase3 5 4" xfId="2230"/>
    <cellStyle name="40% - Ênfase3 6" xfId="1290"/>
    <cellStyle name="40% - Ênfase3 6 1" xfId="1291"/>
    <cellStyle name="40% - Ênfase3 6 2" xfId="1292"/>
    <cellStyle name="40% - Ênfase3 6 3" xfId="2231"/>
    <cellStyle name="40% - Ênfase3 6 4" xfId="2232"/>
    <cellStyle name="40% - Ênfase3 7" xfId="1293"/>
    <cellStyle name="40% - Ênfase3 7 1" xfId="1294"/>
    <cellStyle name="40% - Ênfase3 7 2" xfId="1295"/>
    <cellStyle name="40% - Ênfase3 7 3" xfId="2233"/>
    <cellStyle name="40% - Ênfase3 7 4" xfId="2234"/>
    <cellStyle name="40% - Ênfase3 8" xfId="1296"/>
    <cellStyle name="40% - Ênfase3 8 1" xfId="1297"/>
    <cellStyle name="40% - Ênfase3 8 2" xfId="1298"/>
    <cellStyle name="40% - Ênfase3 8 3" xfId="2235"/>
    <cellStyle name="40% - Ênfase3 8 4" xfId="2236"/>
    <cellStyle name="40% - Ênfase3 9" xfId="1299"/>
    <cellStyle name="40% - Ênfase3 9 1" xfId="1300"/>
    <cellStyle name="40% - Ênfase3 9 2" xfId="1301"/>
    <cellStyle name="40% - Ênfase3 9 3" xfId="2237"/>
    <cellStyle name="40% - Ênfase3 9 4" xfId="2238"/>
    <cellStyle name="40% - Ênfase4 1" xfId="1302"/>
    <cellStyle name="40% - Ênfase4 1 1" xfId="1303"/>
    <cellStyle name="40% - Ênfase4 1 1 1" xfId="1304"/>
    <cellStyle name="40% - Ênfase4 1 1 1 2" xfId="2239"/>
    <cellStyle name="40% - Ênfase4 1 1 1 3" xfId="2240"/>
    <cellStyle name="40% - Ênfase4 1 1 2" xfId="1305"/>
    <cellStyle name="40% - Ênfase4 1 1 3" xfId="1306"/>
    <cellStyle name="40% - Ênfase4 1 1 4" xfId="2241"/>
    <cellStyle name="40% - Ênfase4 1 1 5" xfId="2242"/>
    <cellStyle name="40% - Ênfase4 1 10" xfId="1307"/>
    <cellStyle name="40% - Ênfase4 1 10 1" xfId="1308"/>
    <cellStyle name="40% - Ênfase4 1 10 2" xfId="1309"/>
    <cellStyle name="40% - Ênfase4 1 10 3" xfId="2243"/>
    <cellStyle name="40% - Ênfase4 1 10 4" xfId="2244"/>
    <cellStyle name="40% - Ênfase4 1 11" xfId="1310"/>
    <cellStyle name="40% - Ênfase4 1 11 1" xfId="1311"/>
    <cellStyle name="40% - Ênfase4 1 11 2" xfId="1312"/>
    <cellStyle name="40% - Ênfase4 1 11 3" xfId="2245"/>
    <cellStyle name="40% - Ênfase4 1 11 4" xfId="2246"/>
    <cellStyle name="40% - Ênfase4 1 12" xfId="1313"/>
    <cellStyle name="40% - Ênfase4 1 12 1" xfId="1314"/>
    <cellStyle name="40% - Ênfase4 1 12 2" xfId="1315"/>
    <cellStyle name="40% - Ênfase4 1 12 3" xfId="2247"/>
    <cellStyle name="40% - Ênfase4 1 12 4" xfId="2248"/>
    <cellStyle name="40% - Ênfase4 1 13" xfId="1316"/>
    <cellStyle name="40% - Ênfase4 1 13 1" xfId="1317"/>
    <cellStyle name="40% - Ênfase4 1 13 2" xfId="1318"/>
    <cellStyle name="40% - Ênfase4 1 13 3" xfId="2249"/>
    <cellStyle name="40% - Ênfase4 1 13 4" xfId="2250"/>
    <cellStyle name="40% - Ênfase4 1 14" xfId="1319"/>
    <cellStyle name="40% - Ênfase4 1 14 1" xfId="1320"/>
    <cellStyle name="40% - Ênfase4 1 14 2" xfId="1321"/>
    <cellStyle name="40% - Ênfase4 1 14 3" xfId="2251"/>
    <cellStyle name="40% - Ênfase4 1 14 4" xfId="2252"/>
    <cellStyle name="40% - Ênfase4 1 15" xfId="1322"/>
    <cellStyle name="40% - Ênfase4 1 15 1" xfId="1323"/>
    <cellStyle name="40% - Ênfase4 1 15 2" xfId="1324"/>
    <cellStyle name="40% - Ênfase4 1 15 3" xfId="2253"/>
    <cellStyle name="40% - Ênfase4 1 15 4" xfId="2254"/>
    <cellStyle name="40% - Ênfase4 1 16" xfId="1325"/>
    <cellStyle name="40% - Ênfase4 1 16 1" xfId="1326"/>
    <cellStyle name="40% - Ênfase4 1 16 2" xfId="1327"/>
    <cellStyle name="40% - Ênfase4 1 16 3" xfId="2255"/>
    <cellStyle name="40% - Ênfase4 1 16 4" xfId="2256"/>
    <cellStyle name="40% - Ênfase4 1 17" xfId="1328"/>
    <cellStyle name="40% - Ênfase4 1 17 1" xfId="1329"/>
    <cellStyle name="40% - Ênfase4 1 17 2" xfId="1330"/>
    <cellStyle name="40% - Ênfase4 1 17 3" xfId="2257"/>
    <cellStyle name="40% - Ênfase4 1 17 4" xfId="2258"/>
    <cellStyle name="40% - Ênfase4 1 18" xfId="1331"/>
    <cellStyle name="40% - Ênfase4 1 18 1" xfId="1332"/>
    <cellStyle name="40% - Ênfase4 1 18 2" xfId="1333"/>
    <cellStyle name="40% - Ênfase4 1 18 3" xfId="2259"/>
    <cellStyle name="40% - Ênfase4 1 18 4" xfId="2260"/>
    <cellStyle name="40% - Ênfase4 1 19" xfId="1334"/>
    <cellStyle name="40% - Ênfase4 1 19 1" xfId="1335"/>
    <cellStyle name="40% - Ênfase4 1 19 2" xfId="1336"/>
    <cellStyle name="40% - Ênfase4 1 2" xfId="1337"/>
    <cellStyle name="40% - Ênfase4 1 2 1" xfId="1338"/>
    <cellStyle name="40% - Ênfase4 1 2 2" xfId="1339"/>
    <cellStyle name="40% - Ênfase4 1 2 3" xfId="2261"/>
    <cellStyle name="40% - Ênfase4 1 2 4" xfId="2262"/>
    <cellStyle name="40% - Ênfase4 1 20" xfId="1340"/>
    <cellStyle name="40% - Ênfase4 1 20 1" xfId="1341"/>
    <cellStyle name="40% - Ênfase4 1 20 2" xfId="1342"/>
    <cellStyle name="40% - Ênfase4 1 21" xfId="1343"/>
    <cellStyle name="40% - Ênfase4 1 21 1" xfId="1344"/>
    <cellStyle name="40% - Ênfase4 1 21 2" xfId="1345"/>
    <cellStyle name="40% - Ênfase4 1 22" xfId="1346"/>
    <cellStyle name="40% - Ênfase4 1 22 1" xfId="1347"/>
    <cellStyle name="40% - Ênfase4 1 22 2" xfId="1348"/>
    <cellStyle name="40% - Ênfase4 1 23" xfId="1349"/>
    <cellStyle name="40% - Ênfase4 1 23 1" xfId="1350"/>
    <cellStyle name="40% - Ênfase4 1 23 2" xfId="1351"/>
    <cellStyle name="40% - Ênfase4 1 24" xfId="1352"/>
    <cellStyle name="40% - Ênfase4 1 25" xfId="1353"/>
    <cellStyle name="40% - Ênfase4 1 26" xfId="2263"/>
    <cellStyle name="40% - Ênfase4 1 27" xfId="2264"/>
    <cellStyle name="40% - Ênfase4 1 3" xfId="1354"/>
    <cellStyle name="40% - Ênfase4 1 3 1" xfId="1355"/>
    <cellStyle name="40% - Ênfase4 1 3 2" xfId="1356"/>
    <cellStyle name="40% - Ênfase4 1 3 3" xfId="2265"/>
    <cellStyle name="40% - Ênfase4 1 3 4" xfId="2266"/>
    <cellStyle name="40% - Ênfase4 1 4" xfId="1357"/>
    <cellStyle name="40% - Ênfase4 1 4 1" xfId="1358"/>
    <cellStyle name="40% - Ênfase4 1 4 2" xfId="1359"/>
    <cellStyle name="40% - Ênfase4 1 4 3" xfId="2267"/>
    <cellStyle name="40% - Ênfase4 1 4 4" xfId="2268"/>
    <cellStyle name="40% - Ênfase4 1 5" xfId="1360"/>
    <cellStyle name="40% - Ênfase4 1 5 1" xfId="1361"/>
    <cellStyle name="40% - Ênfase4 1 5 2" xfId="1362"/>
    <cellStyle name="40% - Ênfase4 1 5 3" xfId="2269"/>
    <cellStyle name="40% - Ênfase4 1 5 4" xfId="2270"/>
    <cellStyle name="40% - Ênfase4 1 6" xfId="1363"/>
    <cellStyle name="40% - Ênfase4 1 6 1" xfId="1364"/>
    <cellStyle name="40% - Ênfase4 1 6 2" xfId="1365"/>
    <cellStyle name="40% - Ênfase4 1 6 3" xfId="2271"/>
    <cellStyle name="40% - Ênfase4 1 6 4" xfId="2272"/>
    <cellStyle name="40% - Ênfase4 1 7" xfId="1366"/>
    <cellStyle name="40% - Ênfase4 1 7 1" xfId="1367"/>
    <cellStyle name="40% - Ênfase4 1 7 2" xfId="1368"/>
    <cellStyle name="40% - Ênfase4 1 7 3" xfId="2273"/>
    <cellStyle name="40% - Ênfase4 1 7 4" xfId="2274"/>
    <cellStyle name="40% - Ênfase4 1 8" xfId="1369"/>
    <cellStyle name="40% - Ênfase4 1 8 1" xfId="1370"/>
    <cellStyle name="40% - Ênfase4 1 8 2" xfId="1371"/>
    <cellStyle name="40% - Ênfase4 1 8 3" xfId="2275"/>
    <cellStyle name="40% - Ênfase4 1 8 4" xfId="2276"/>
    <cellStyle name="40% - Ênfase4 1 9" xfId="1372"/>
    <cellStyle name="40% - Ênfase4 1 9 1" xfId="1373"/>
    <cellStyle name="40% - Ênfase4 1 9 2" xfId="1374"/>
    <cellStyle name="40% - Ênfase4 1 9 3" xfId="2277"/>
    <cellStyle name="40% - Ênfase4 1 9 4" xfId="2278"/>
    <cellStyle name="40% - Ênfase4 10" xfId="1375"/>
    <cellStyle name="40% - Ênfase4 10 1" xfId="1376"/>
    <cellStyle name="40% - Ênfase4 10 2" xfId="1377"/>
    <cellStyle name="40% - Ênfase4 10 3" xfId="2279"/>
    <cellStyle name="40% - Ênfase4 10 4" xfId="2280"/>
    <cellStyle name="40% - Ênfase4 11" xfId="1378"/>
    <cellStyle name="40% - Ênfase4 11 1" xfId="1379"/>
    <cellStyle name="40% - Ênfase4 11 2" xfId="1380"/>
    <cellStyle name="40% - Ênfase4 11 3" xfId="2281"/>
    <cellStyle name="40% - Ênfase4 11 4" xfId="2282"/>
    <cellStyle name="40% - Ênfase4 12" xfId="1381"/>
    <cellStyle name="40% - Ênfase4 12 1" xfId="1382"/>
    <cellStyle name="40% - Ênfase4 12 2" xfId="1383"/>
    <cellStyle name="40% - Ênfase4 12 3" xfId="2283"/>
    <cellStyle name="40% - Ênfase4 12 4" xfId="2284"/>
    <cellStyle name="40% - Ênfase4 13" xfId="1384"/>
    <cellStyle name="40% - Ênfase4 13 1" xfId="1385"/>
    <cellStyle name="40% - Ênfase4 13 2" xfId="1386"/>
    <cellStyle name="40% - Ênfase4 13 3" xfId="2285"/>
    <cellStyle name="40% - Ênfase4 13 4" xfId="2286"/>
    <cellStyle name="40% - Ênfase4 14" xfId="1387"/>
    <cellStyle name="40% - Ênfase4 14 1" xfId="1388"/>
    <cellStyle name="40% - Ênfase4 14 2" xfId="1389"/>
    <cellStyle name="40% - Ênfase4 14 3" xfId="2287"/>
    <cellStyle name="40% - Ênfase4 14 4" xfId="2288"/>
    <cellStyle name="40% - Ênfase4 15" xfId="1390"/>
    <cellStyle name="40% - Ênfase4 15 1" xfId="1391"/>
    <cellStyle name="40% - Ênfase4 15 2" xfId="1392"/>
    <cellStyle name="40% - Ênfase4 15 3" xfId="2289"/>
    <cellStyle name="40% - Ênfase4 15 4" xfId="2290"/>
    <cellStyle name="40% - Ênfase4 16" xfId="1393"/>
    <cellStyle name="40% - Ênfase4 16 1" xfId="1394"/>
    <cellStyle name="40% - Ênfase4 16 2" xfId="1395"/>
    <cellStyle name="40% - Ênfase4 16 3" xfId="2291"/>
    <cellStyle name="40% - Ênfase4 16 4" xfId="2292"/>
    <cellStyle name="40% - Ênfase4 17" xfId="1396"/>
    <cellStyle name="40% - Ênfase4 17 1" xfId="1397"/>
    <cellStyle name="40% - Ênfase4 17 2" xfId="1398"/>
    <cellStyle name="40% - Ênfase4 17 3" xfId="2293"/>
    <cellStyle name="40% - Ênfase4 17 4" xfId="2294"/>
    <cellStyle name="40% - Ênfase4 18" xfId="1399"/>
    <cellStyle name="40% - Ênfase4 18 1" xfId="1400"/>
    <cellStyle name="40% - Ênfase4 18 2" xfId="1401"/>
    <cellStyle name="40% - Ênfase4 18 3" xfId="2295"/>
    <cellStyle name="40% - Ênfase4 18 4" xfId="2296"/>
    <cellStyle name="40% - Ênfase4 19" xfId="1402"/>
    <cellStyle name="40% - Ênfase4 19 1" xfId="1403"/>
    <cellStyle name="40% - Ênfase4 19 2" xfId="1404"/>
    <cellStyle name="40% - Ênfase4 19 3" xfId="2297"/>
    <cellStyle name="40% - Ênfase4 19 4" xfId="2298"/>
    <cellStyle name="40% - Ênfase4 2" xfId="1405"/>
    <cellStyle name="40% - Ênfase4 2 1" xfId="1406"/>
    <cellStyle name="40% - Ênfase4 2 2" xfId="1407"/>
    <cellStyle name="40% - Ênfase4 2 3" xfId="2299"/>
    <cellStyle name="40% - Ênfase4 2 4" xfId="2300"/>
    <cellStyle name="40% - Ênfase4 20" xfId="1408"/>
    <cellStyle name="40% - Ênfase4 20 1" xfId="1409"/>
    <cellStyle name="40% - Ênfase4 20 2" xfId="1410"/>
    <cellStyle name="40% - Ênfase4 21" xfId="1411"/>
    <cellStyle name="40% - Ênfase4 21 1" xfId="1412"/>
    <cellStyle name="40% - Ênfase4 21 2" xfId="1413"/>
    <cellStyle name="40% - Ênfase4 22" xfId="1414"/>
    <cellStyle name="40% - Ênfase4 22 1" xfId="1415"/>
    <cellStyle name="40% - Ênfase4 22 2" xfId="1416"/>
    <cellStyle name="40% - Ênfase4 23" xfId="1417"/>
    <cellStyle name="40% - Ênfase4 23 1" xfId="1418"/>
    <cellStyle name="40% - Ênfase4 23 2" xfId="1419"/>
    <cellStyle name="40% - Ênfase4 24" xfId="1420"/>
    <cellStyle name="40% - Ênfase4 24 1" xfId="1421"/>
    <cellStyle name="40% - Ênfase4 24 2" xfId="1422"/>
    <cellStyle name="40% - Ênfase4 25" xfId="1423"/>
    <cellStyle name="40% - Ênfase4 26" xfId="1424"/>
    <cellStyle name="40% - Ênfase4 3" xfId="1425"/>
    <cellStyle name="40% - Ênfase4 3 1" xfId="1426"/>
    <cellStyle name="40% - Ênfase4 3 2" xfId="1427"/>
    <cellStyle name="40% - Ênfase4 3 3" xfId="2301"/>
    <cellStyle name="40% - Ênfase4 3 4" xfId="2302"/>
    <cellStyle name="40% - Ênfase4 4" xfId="1428"/>
    <cellStyle name="40% - Ênfase4 4 1" xfId="1429"/>
    <cellStyle name="40% - Ênfase4 4 2" xfId="1430"/>
    <cellStyle name="40% - Ênfase4 4 3" xfId="2303"/>
    <cellStyle name="40% - Ênfase4 4 4" xfId="2304"/>
    <cellStyle name="40% - Ênfase4 5" xfId="1431"/>
    <cellStyle name="40% - Ênfase4 5 1" xfId="1432"/>
    <cellStyle name="40% - Ênfase4 5 2" xfId="1433"/>
    <cellStyle name="40% - Ênfase4 5 3" xfId="2305"/>
    <cellStyle name="40% - Ênfase4 5 4" xfId="2306"/>
    <cellStyle name="40% - Ênfase4 6" xfId="1434"/>
    <cellStyle name="40% - Ênfase4 6 1" xfId="1435"/>
    <cellStyle name="40% - Ênfase4 6 2" xfId="1436"/>
    <cellStyle name="40% - Ênfase4 6 3" xfId="2307"/>
    <cellStyle name="40% - Ênfase4 6 4" xfId="2308"/>
    <cellStyle name="40% - Ênfase4 7" xfId="1437"/>
    <cellStyle name="40% - Ênfase4 7 1" xfId="1438"/>
    <cellStyle name="40% - Ênfase4 7 2" xfId="1439"/>
    <cellStyle name="40% - Ênfase4 7 3" xfId="2309"/>
    <cellStyle name="40% - Ênfase4 7 4" xfId="2310"/>
    <cellStyle name="40% - Ênfase4 8" xfId="1440"/>
    <cellStyle name="40% - Ênfase4 8 1" xfId="1441"/>
    <cellStyle name="40% - Ênfase4 8 2" xfId="1442"/>
    <cellStyle name="40% - Ênfase4 8 3" xfId="2311"/>
    <cellStyle name="40% - Ênfase4 8 4" xfId="2312"/>
    <cellStyle name="40% - Ênfase4 9" xfId="1443"/>
    <cellStyle name="40% - Ênfase4 9 1" xfId="1444"/>
    <cellStyle name="40% - Ênfase4 9 2" xfId="1445"/>
    <cellStyle name="40% - Ênfase4 9 3" xfId="2313"/>
    <cellStyle name="40% - Ênfase4 9 4" xfId="2314"/>
    <cellStyle name="40% - Ênfase5 1" xfId="1446"/>
    <cellStyle name="40% - Ênfase5 1 1" xfId="1447"/>
    <cellStyle name="40% - Ênfase5 1 1 1" xfId="1448"/>
    <cellStyle name="40% - Ênfase5 1 1 1 2" xfId="2315"/>
    <cellStyle name="40% - Ênfase5 1 1 1 3" xfId="2316"/>
    <cellStyle name="40% - Ênfase5 1 1 2" xfId="1449"/>
    <cellStyle name="40% - Ênfase5 1 1 3" xfId="1450"/>
    <cellStyle name="40% - Ênfase5 1 1 4" xfId="2317"/>
    <cellStyle name="40% - Ênfase5 1 1 5" xfId="2318"/>
    <cellStyle name="40% - Ênfase5 1 10" xfId="1451"/>
    <cellStyle name="40% - Ênfase5 1 10 1" xfId="1452"/>
    <cellStyle name="40% - Ênfase5 1 10 2" xfId="1453"/>
    <cellStyle name="40% - Ênfase5 1 10 3" xfId="2319"/>
    <cellStyle name="40% - Ênfase5 1 10 4" xfId="2320"/>
    <cellStyle name="40% - Ênfase5 1 11" xfId="1454"/>
    <cellStyle name="40% - Ênfase5 1 11 1" xfId="1455"/>
    <cellStyle name="40% - Ênfase5 1 11 2" xfId="1456"/>
    <cellStyle name="40% - Ênfase5 1 11 3" xfId="2321"/>
    <cellStyle name="40% - Ênfase5 1 11 4" xfId="2322"/>
    <cellStyle name="40% - Ênfase5 1 12" xfId="1457"/>
    <cellStyle name="40% - Ênfase5 1 12 1" xfId="1458"/>
    <cellStyle name="40% - Ênfase5 1 12 2" xfId="1459"/>
    <cellStyle name="40% - Ênfase5 1 12 3" xfId="2323"/>
    <cellStyle name="40% - Ênfase5 1 12 4" xfId="2324"/>
    <cellStyle name="40% - Ênfase5 1 13" xfId="1460"/>
    <cellStyle name="40% - Ênfase5 1 13 1" xfId="1461"/>
    <cellStyle name="40% - Ênfase5 1 13 2" xfId="1462"/>
    <cellStyle name="40% - Ênfase5 1 13 3" xfId="2325"/>
    <cellStyle name="40% - Ênfase5 1 13 4" xfId="2326"/>
    <cellStyle name="40% - Ênfase5 1 14" xfId="1463"/>
    <cellStyle name="40% - Ênfase5 1 14 1" xfId="1464"/>
    <cellStyle name="40% - Ênfase5 1 14 2" xfId="1465"/>
    <cellStyle name="40% - Ênfase5 1 14 3" xfId="2327"/>
    <cellStyle name="40% - Ênfase5 1 14 4" xfId="2328"/>
    <cellStyle name="40% - Ênfase5 1 15" xfId="1466"/>
    <cellStyle name="40% - Ênfase5 1 15 1" xfId="1467"/>
    <cellStyle name="40% - Ênfase5 1 15 2" xfId="1468"/>
    <cellStyle name="40% - Ênfase5 1 15 3" xfId="2329"/>
    <cellStyle name="40% - Ênfase5 1 15 4" xfId="2330"/>
    <cellStyle name="40% - Ênfase5 1 16" xfId="1469"/>
    <cellStyle name="40% - Ênfase5 1 16 1" xfId="1470"/>
    <cellStyle name="40% - Ênfase5 1 16 2" xfId="1471"/>
    <cellStyle name="40% - Ênfase5 1 16 3" xfId="2331"/>
    <cellStyle name="40% - Ênfase5 1 16 4" xfId="2332"/>
    <cellStyle name="40% - Ênfase5 1 17" xfId="1472"/>
    <cellStyle name="40% - Ênfase5 1 17 1" xfId="1473"/>
    <cellStyle name="40% - Ênfase5 1 17 2" xfId="1474"/>
    <cellStyle name="40% - Ênfase5 1 17 3" xfId="2333"/>
    <cellStyle name="40% - Ênfase5 1 17 4" xfId="2334"/>
    <cellStyle name="40% - Ênfase5 1 18" xfId="1475"/>
    <cellStyle name="40% - Ênfase5 1 18 1" xfId="1476"/>
    <cellStyle name="40% - Ênfase5 1 18 2" xfId="1477"/>
    <cellStyle name="40% - Ênfase5 1 18 3" xfId="2335"/>
    <cellStyle name="40% - Ênfase5 1 18 4" xfId="2336"/>
    <cellStyle name="40% - Ênfase5 1 19" xfId="1478"/>
    <cellStyle name="40% - Ênfase5 1 19 1" xfId="1479"/>
    <cellStyle name="40% - Ênfase5 1 19 2" xfId="1480"/>
    <cellStyle name="40% - Ênfase5 1 2" xfId="1481"/>
    <cellStyle name="40% - Ênfase5 1 2 1" xfId="1482"/>
    <cellStyle name="40% - Ênfase5 1 2 2" xfId="1483"/>
    <cellStyle name="40% - Ênfase5 1 2 3" xfId="2337"/>
    <cellStyle name="40% - Ênfase5 1 2 4" xfId="2338"/>
    <cellStyle name="40% - Ênfase5 1 20" xfId="1484"/>
    <cellStyle name="40% - Ênfase5 1 20 1" xfId="1485"/>
    <cellStyle name="40% - Ênfase5 1 20 2" xfId="1486"/>
    <cellStyle name="40% - Ênfase5 1 21" xfId="1487"/>
    <cellStyle name="40% - Ênfase5 1 21 1" xfId="1488"/>
    <cellStyle name="40% - Ênfase5 1 21 2" xfId="1489"/>
    <cellStyle name="40% - Ênfase5 1 22" xfId="1490"/>
    <cellStyle name="40% - Ênfase5 1 22 1" xfId="1491"/>
    <cellStyle name="40% - Ênfase5 1 22 2" xfId="1492"/>
    <cellStyle name="40% - Ênfase5 1 23" xfId="1493"/>
    <cellStyle name="40% - Ênfase5 1 23 1" xfId="1494"/>
    <cellStyle name="40% - Ênfase5 1 23 2" xfId="1495"/>
    <cellStyle name="40% - Ênfase5 1 24" xfId="1496"/>
    <cellStyle name="40% - Ênfase5 1 25" xfId="1497"/>
    <cellStyle name="40% - Ênfase5 1 26" xfId="2339"/>
    <cellStyle name="40% - Ênfase5 1 27" xfId="2340"/>
    <cellStyle name="40% - Ênfase5 1 3" xfId="1498"/>
    <cellStyle name="40% - Ênfase5 1 3 1" xfId="1499"/>
    <cellStyle name="40% - Ênfase5 1 3 2" xfId="1500"/>
    <cellStyle name="40% - Ênfase5 1 3 3" xfId="2341"/>
    <cellStyle name="40% - Ênfase5 1 3 4" xfId="2342"/>
    <cellStyle name="40% - Ênfase5 1 4" xfId="1501"/>
    <cellStyle name="40% - Ênfase5 1 4 1" xfId="1502"/>
    <cellStyle name="40% - Ênfase5 1 4 2" xfId="1503"/>
    <cellStyle name="40% - Ênfase5 1 4 3" xfId="2343"/>
    <cellStyle name="40% - Ênfase5 1 4 4" xfId="2344"/>
    <cellStyle name="40% - Ênfase5 1 5" xfId="1504"/>
    <cellStyle name="40% - Ênfase5 1 5 1" xfId="1505"/>
    <cellStyle name="40% - Ênfase5 1 5 2" xfId="1506"/>
    <cellStyle name="40% - Ênfase5 1 5 3" xfId="2345"/>
    <cellStyle name="40% - Ênfase5 1 5 4" xfId="2346"/>
    <cellStyle name="40% - Ênfase5 1 6" xfId="1507"/>
    <cellStyle name="40% - Ênfase5 1 6 1" xfId="1508"/>
    <cellStyle name="40% - Ênfase5 1 6 2" xfId="1509"/>
    <cellStyle name="40% - Ênfase5 1 6 3" xfId="2347"/>
    <cellStyle name="40% - Ênfase5 1 6 4" xfId="2348"/>
    <cellStyle name="40% - Ênfase5 1 7" xfId="1510"/>
    <cellStyle name="40% - Ênfase5 1 7 1" xfId="1511"/>
    <cellStyle name="40% - Ênfase5 1 7 2" xfId="1512"/>
    <cellStyle name="40% - Ênfase5 1 7 3" xfId="2349"/>
    <cellStyle name="40% - Ênfase5 1 7 4" xfId="2350"/>
    <cellStyle name="40% - Ênfase5 1 8" xfId="1513"/>
    <cellStyle name="40% - Ênfase5 1 8 1" xfId="1514"/>
    <cellStyle name="40% - Ênfase5 1 8 2" xfId="1515"/>
    <cellStyle name="40% - Ênfase5 1 8 3" xfId="2351"/>
    <cellStyle name="40% - Ênfase5 1 8 4" xfId="2352"/>
    <cellStyle name="40% - Ênfase5 1 9" xfId="1516"/>
    <cellStyle name="40% - Ênfase5 1 9 1" xfId="1517"/>
    <cellStyle name="40% - Ênfase5 1 9 2" xfId="1518"/>
    <cellStyle name="40% - Ênfase5 1 9 3" xfId="2353"/>
    <cellStyle name="40% - Ênfase5 1 9 4" xfId="2354"/>
    <cellStyle name="40% - Ênfase5 10" xfId="1519"/>
    <cellStyle name="40% - Ênfase5 10 1" xfId="1520"/>
    <cellStyle name="40% - Ênfase5 10 2" xfId="1521"/>
    <cellStyle name="40% - Ênfase5 10 3" xfId="2355"/>
    <cellStyle name="40% - Ênfase5 10 4" xfId="2356"/>
    <cellStyle name="40% - Ênfase5 11" xfId="1522"/>
    <cellStyle name="40% - Ênfase5 11 1" xfId="1523"/>
    <cellStyle name="40% - Ênfase5 11 2" xfId="1524"/>
    <cellStyle name="40% - Ênfase5 11 3" xfId="2357"/>
    <cellStyle name="40% - Ênfase5 11 4" xfId="2358"/>
    <cellStyle name="40% - Ênfase5 12" xfId="1525"/>
    <cellStyle name="40% - Ênfase5 12 1" xfId="1526"/>
    <cellStyle name="40% - Ênfase5 12 2" xfId="1527"/>
    <cellStyle name="40% - Ênfase5 12 3" xfId="2359"/>
    <cellStyle name="40% - Ênfase5 12 4" xfId="2360"/>
    <cellStyle name="40% - Ênfase5 13" xfId="1528"/>
    <cellStyle name="40% - Ênfase5 13 1" xfId="1529"/>
    <cellStyle name="40% - Ênfase5 13 2" xfId="1530"/>
    <cellStyle name="40% - Ênfase5 13 3" xfId="2361"/>
    <cellStyle name="40% - Ênfase5 13 4" xfId="2362"/>
    <cellStyle name="Excel_BuiltIn_40% - Ênfase6 1" xfId="1531"/>
    <cellStyle name="Moeda" xfId="1" builtinId="4" customBuiltin="1"/>
    <cellStyle name="Moeda 2 2" xfId="1532"/>
    <cellStyle name="Moeda 2 2 2" xfId="1533"/>
    <cellStyle name="Moeda 2 2 3" xfId="2376"/>
    <cellStyle name="Moeda 2 2 4" xfId="2373"/>
    <cellStyle name="Moeda 2 2 5" xfId="2394"/>
    <cellStyle name="Moeda 2 2 6" xfId="2386"/>
    <cellStyle name="Moeda 2 2 7" xfId="2389"/>
    <cellStyle name="Moeda 2 3" xfId="1554"/>
    <cellStyle name="Moeda 2 4" xfId="2375"/>
    <cellStyle name="Moeda 2 5" xfId="2374"/>
    <cellStyle name="Moeda 2 6" xfId="2393"/>
    <cellStyle name="Moeda 2 7" xfId="2387"/>
    <cellStyle name="Moeda 2 8" xfId="2388"/>
    <cellStyle name="Moeda 3" xfId="1534"/>
    <cellStyle name="Moeda 3 2" xfId="2363"/>
    <cellStyle name="Moeda 4" xfId="1535"/>
    <cellStyle name="Moeda 5" xfId="1536"/>
    <cellStyle name="Moeda 6" xfId="1537"/>
    <cellStyle name="Moeda 7" xfId="1538"/>
    <cellStyle name="Moeda 8" xfId="1539"/>
    <cellStyle name="Moeda 9" xfId="4"/>
    <cellStyle name="Normal" xfId="0" builtinId="0" customBuiltin="1"/>
    <cellStyle name="Normal 2" xfId="5"/>
    <cellStyle name="Normal 2 2" xfId="2364"/>
    <cellStyle name="Normal 2_ORC RAMAL-2009" xfId="2365"/>
    <cellStyle name="Normal 3" xfId="2381"/>
    <cellStyle name="Normal 3 2" xfId="1540"/>
    <cellStyle name="Normal 3 3" xfId="2377"/>
    <cellStyle name="Normal 3 4" xfId="2372"/>
    <cellStyle name="Normal 3 5" xfId="2395"/>
    <cellStyle name="Normal 3 6" xfId="2385"/>
    <cellStyle name="Normal 3 7" xfId="2390"/>
    <cellStyle name="Normal 4" xfId="1553"/>
    <cellStyle name="Normal 5" xfId="2"/>
    <cellStyle name="Normal 6" xfId="2398"/>
    <cellStyle name="Normal 7" xfId="2380"/>
    <cellStyle name="Normal 8" xfId="2382"/>
    <cellStyle name="Porcentagem 2" xfId="1541"/>
    <cellStyle name="Porcentagem 2 2" xfId="1542"/>
    <cellStyle name="Porcentagem 3" xfId="1543"/>
    <cellStyle name="Porcentagem 4" xfId="2366"/>
    <cellStyle name="Porcentagem 5" xfId="2367"/>
    <cellStyle name="Porcentagem 6" xfId="2368"/>
    <cellStyle name="Separador de milhares" xfId="2399" builtinId="3"/>
    <cellStyle name="Separador de milhares 2 2" xfId="1544"/>
    <cellStyle name="Separador de milhares 2 2 2" xfId="1545"/>
    <cellStyle name="Separador de milhares 2 2 3" xfId="2379"/>
    <cellStyle name="Separador de milhares 2 2 4" xfId="2370"/>
    <cellStyle name="Separador de milhares 2 2 5" xfId="2397"/>
    <cellStyle name="Separador de milhares 2 2 6" xfId="2383"/>
    <cellStyle name="Separador de milhares 2 2 7" xfId="2392"/>
    <cellStyle name="Separador de milhares 2 3" xfId="2369"/>
    <cellStyle name="Separador de milhares 2 4" xfId="2378"/>
    <cellStyle name="Separador de milhares 2 5" xfId="2371"/>
    <cellStyle name="Separador de milhares 2 6" xfId="2396"/>
    <cellStyle name="Separador de milhares 2 7" xfId="2384"/>
    <cellStyle name="Separador de milhares 2 8" xfId="2391"/>
    <cellStyle name="Separador de milhares 3" xfId="1546"/>
    <cellStyle name="Separador de milhares 4" xfId="1547"/>
    <cellStyle name="Separador de milhares 5" xfId="1548"/>
    <cellStyle name="Separador de milhares 6" xfId="1549"/>
    <cellStyle name="Separador de milhares 7" xfId="1550"/>
    <cellStyle name="Título 5" xfId="1551"/>
    <cellStyle name="Vírgula 2" xfId="1552"/>
    <cellStyle name="Vírgula 3" xf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43648550" count="1">
        <pm:charStyle name="Normal" fontId="0" Id="1"/>
      </pm:charStyles>
      <pm:colors xmlns:pm="smNativeData" id="1643648550" count="17">
        <pm:color name="Cor 24" rgb="BFBFBF"/>
        <pm:color name="Ciano vivo" rgb="CCFFFF"/>
        <pm:color name="Azul gelo" rgb="CCCCFF"/>
        <pm:color name="Marrom-claro" rgb="FFCC99"/>
        <pm:color name="Magenta claro" rgb="FF99CC"/>
        <pm:color name="Coral" rgb="FF8080"/>
        <pm:color name="Marfim" rgb="FFFFCC"/>
        <pm:color name="Verde claro" rgb="CCFFCC"/>
        <pm:color name="Ciano claro" rgb="CCFFFF"/>
        <pm:color name="Lavanda" rgb="CC99FF"/>
        <pm:color name="Verde esmeralda" rgb="9999FF"/>
        <pm:color name="Azul esmaecido" rgb="99CCFF"/>
        <pm:color name="Amarelo claro" rgb="FFFF99"/>
        <pm:color name="Azul água" rgb="33CCCC"/>
        <pm:color name="Cor 26" rgb="D8ECF6"/>
        <pm:color name="Cor 27" rgb="00A300"/>
        <pm:color name="Cor 25" rgb="FFFF9E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184951</xdr:colOff>
      <xdr:row>0</xdr:row>
      <xdr:rowOff>0</xdr:rowOff>
    </xdr:from>
    <xdr:to>
      <xdr:col>14</xdr:col>
      <xdr:colOff>692752</xdr:colOff>
      <xdr:row>3</xdr:row>
      <xdr:rowOff>44220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1459ED78-1541-4C74-8EA3-F7B80E034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38155" y="0"/>
          <a:ext cx="507801" cy="6268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0"/>
  <sheetViews>
    <sheetView workbookViewId="0">
      <pane ySplit="2" topLeftCell="A27" activePane="bottomLeft" state="frozen"/>
      <selection pane="bottomLeft" activeCell="B44" sqref="B44"/>
    </sheetView>
  </sheetViews>
  <sheetFormatPr defaultColWidth="9.140625" defaultRowHeight="11.25"/>
  <cols>
    <col min="1" max="1" width="4.42578125" style="24" customWidth="1"/>
    <col min="2" max="2" width="44.140625" style="28" customWidth="1"/>
    <col min="3" max="3" width="5.5703125" style="16" customWidth="1"/>
    <col min="4" max="12" width="8.42578125" style="16" customWidth="1"/>
    <col min="13" max="13" width="9.140625" style="16" customWidth="1"/>
    <col min="14" max="14" width="10" style="16" customWidth="1"/>
    <col min="15" max="15" width="9.140625" style="16" customWidth="1"/>
    <col min="16" max="16384" width="9.140625" style="16"/>
  </cols>
  <sheetData>
    <row r="1" spans="1:14">
      <c r="A1" s="160" t="s">
        <v>0</v>
      </c>
      <c r="B1" s="162" t="s">
        <v>1</v>
      </c>
      <c r="C1" s="155" t="s">
        <v>2</v>
      </c>
      <c r="D1" s="155" t="s">
        <v>3</v>
      </c>
      <c r="E1" s="155"/>
      <c r="F1" s="155"/>
      <c r="G1" s="155"/>
      <c r="H1" s="155"/>
      <c r="I1" s="155"/>
      <c r="J1" s="155"/>
      <c r="K1" s="155"/>
      <c r="L1" s="164" t="s">
        <v>4</v>
      </c>
      <c r="M1" s="155" t="s">
        <v>5</v>
      </c>
      <c r="N1" s="157" t="s">
        <v>6</v>
      </c>
    </row>
    <row r="2" spans="1:14" ht="15.75" customHeight="1">
      <c r="A2" s="161"/>
      <c r="B2" s="163"/>
      <c r="C2" s="156"/>
      <c r="D2" s="17" t="s">
        <v>7</v>
      </c>
      <c r="E2" s="17" t="s">
        <v>8</v>
      </c>
      <c r="F2" s="17" t="s">
        <v>9</v>
      </c>
      <c r="G2" s="17" t="s">
        <v>10</v>
      </c>
      <c r="H2" s="17" t="s">
        <v>11</v>
      </c>
      <c r="I2" s="17" t="s">
        <v>12</v>
      </c>
      <c r="J2" s="17" t="s">
        <v>13</v>
      </c>
      <c r="K2" s="17" t="s">
        <v>14</v>
      </c>
      <c r="L2" s="165"/>
      <c r="M2" s="156"/>
      <c r="N2" s="158"/>
    </row>
    <row r="3" spans="1:14">
      <c r="A3" s="10"/>
      <c r="B3" s="2"/>
      <c r="C3" s="1"/>
      <c r="D3" s="6"/>
      <c r="E3" s="4"/>
      <c r="F3" s="4"/>
      <c r="G3" s="4"/>
      <c r="H3" s="4"/>
      <c r="I3" s="4"/>
      <c r="J3" s="5"/>
      <c r="K3" s="11"/>
      <c r="L3" s="11"/>
      <c r="M3" s="15"/>
      <c r="N3" s="15"/>
    </row>
    <row r="4" spans="1:14">
      <c r="A4" s="7"/>
      <c r="B4" s="8" t="s">
        <v>15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>
        <f>SUM(N5:N7)</f>
        <v>61500</v>
      </c>
    </row>
    <row r="5" spans="1:14">
      <c r="A5" s="10"/>
      <c r="B5" s="2" t="s">
        <v>16</v>
      </c>
      <c r="C5" s="1" t="s">
        <v>17</v>
      </c>
      <c r="D5" s="6"/>
      <c r="E5" s="4"/>
      <c r="F5" s="4"/>
      <c r="G5" s="4"/>
      <c r="H5" s="4"/>
      <c r="I5" s="4"/>
      <c r="J5" s="5"/>
      <c r="K5" s="11"/>
      <c r="L5" s="11">
        <v>1</v>
      </c>
      <c r="M5" s="15">
        <v>500</v>
      </c>
      <c r="N5" s="15">
        <f>M5</f>
        <v>500</v>
      </c>
    </row>
    <row r="6" spans="1:14">
      <c r="A6" s="10"/>
      <c r="B6" s="2" t="s">
        <v>18</v>
      </c>
      <c r="C6" s="1" t="s">
        <v>17</v>
      </c>
      <c r="D6" s="6"/>
      <c r="E6" s="4"/>
      <c r="F6" s="4"/>
      <c r="G6" s="4"/>
      <c r="H6" s="4"/>
      <c r="I6" s="4"/>
      <c r="J6" s="5"/>
      <c r="K6" s="11"/>
      <c r="L6" s="11">
        <v>1</v>
      </c>
      <c r="M6" s="15">
        <v>1000</v>
      </c>
      <c r="N6" s="15">
        <f>M6</f>
        <v>1000</v>
      </c>
    </row>
    <row r="7" spans="1:14">
      <c r="A7" s="10"/>
      <c r="B7" s="2" t="s">
        <v>19</v>
      </c>
      <c r="C7" s="1" t="s">
        <v>20</v>
      </c>
      <c r="D7" s="6"/>
      <c r="E7" s="4"/>
      <c r="F7" s="4"/>
      <c r="G7" s="4"/>
      <c r="H7" s="4"/>
      <c r="I7" s="4"/>
      <c r="J7" s="5"/>
      <c r="K7" s="11"/>
      <c r="L7" s="11">
        <v>1</v>
      </c>
      <c r="M7" s="15">
        <v>60000</v>
      </c>
      <c r="N7" s="15">
        <f>M7</f>
        <v>60000</v>
      </c>
    </row>
    <row r="8" spans="1:14">
      <c r="A8" s="10"/>
      <c r="B8" s="25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7"/>
      <c r="B9" s="26" t="s">
        <v>21</v>
      </c>
      <c r="C9" s="18"/>
      <c r="D9" s="9"/>
      <c r="E9" s="9"/>
      <c r="F9" s="9"/>
      <c r="G9" s="9"/>
      <c r="H9" s="9"/>
      <c r="I9" s="9"/>
      <c r="J9" s="9"/>
      <c r="K9" s="9"/>
      <c r="L9" s="9"/>
      <c r="M9" s="19"/>
      <c r="N9" s="9">
        <f>SUM(N10:N17)</f>
        <v>47754.947600307984</v>
      </c>
    </row>
    <row r="10" spans="1:14" ht="22.5">
      <c r="A10" s="10"/>
      <c r="B10" s="12" t="s">
        <v>22</v>
      </c>
      <c r="C10" s="14" t="s">
        <v>23</v>
      </c>
      <c r="D10" s="15"/>
      <c r="E10" s="15">
        <v>10</v>
      </c>
      <c r="F10" s="15">
        <v>10</v>
      </c>
      <c r="G10" s="15">
        <v>10</v>
      </c>
      <c r="H10" s="15">
        <v>10</v>
      </c>
      <c r="I10" s="15">
        <v>10</v>
      </c>
      <c r="J10" s="15">
        <v>10</v>
      </c>
      <c r="K10" s="15">
        <v>10</v>
      </c>
      <c r="L10" s="15">
        <f t="shared" ref="L10:L17" si="0">SUM(D10:K10)</f>
        <v>70</v>
      </c>
      <c r="M10" s="20">
        <v>6.6070231894565916</v>
      </c>
      <c r="N10" s="15">
        <f t="shared" ref="N10:N17" si="1">SUM(D10:K10)*M10</f>
        <v>462.49162326196142</v>
      </c>
    </row>
    <row r="11" spans="1:14">
      <c r="A11" s="10"/>
      <c r="B11" s="12" t="s">
        <v>24</v>
      </c>
      <c r="C11" s="14" t="s">
        <v>23</v>
      </c>
      <c r="D11" s="15"/>
      <c r="E11" s="15">
        <v>20</v>
      </c>
      <c r="F11" s="15">
        <v>20</v>
      </c>
      <c r="G11" s="15">
        <v>20</v>
      </c>
      <c r="H11" s="15">
        <v>20</v>
      </c>
      <c r="I11" s="15">
        <v>20</v>
      </c>
      <c r="J11" s="15">
        <v>20</v>
      </c>
      <c r="K11" s="15">
        <v>20</v>
      </c>
      <c r="L11" s="15">
        <f t="shared" si="0"/>
        <v>140</v>
      </c>
      <c r="M11" s="20">
        <v>21.381360060993888</v>
      </c>
      <c r="N11" s="15">
        <f t="shared" si="1"/>
        <v>2993.3904085391441</v>
      </c>
    </row>
    <row r="12" spans="1:14">
      <c r="A12" s="10"/>
      <c r="B12" s="12" t="s">
        <v>25</v>
      </c>
      <c r="C12" s="14" t="s">
        <v>23</v>
      </c>
      <c r="D12" s="15"/>
      <c r="E12" s="15">
        <v>20</v>
      </c>
      <c r="F12" s="15">
        <v>20</v>
      </c>
      <c r="G12" s="15">
        <v>20</v>
      </c>
      <c r="H12" s="15">
        <v>20</v>
      </c>
      <c r="I12" s="15">
        <v>20</v>
      </c>
      <c r="J12" s="15">
        <v>20</v>
      </c>
      <c r="K12" s="15">
        <v>20</v>
      </c>
      <c r="L12" s="15">
        <f t="shared" si="0"/>
        <v>140</v>
      </c>
      <c r="M12" s="20">
        <v>11.008118441065298</v>
      </c>
      <c r="N12" s="15">
        <f t="shared" si="1"/>
        <v>1541.1365817491417</v>
      </c>
    </row>
    <row r="13" spans="1:14">
      <c r="A13" s="10"/>
      <c r="B13" s="12" t="s">
        <v>26</v>
      </c>
      <c r="C13" s="14" t="s">
        <v>27</v>
      </c>
      <c r="D13" s="15">
        <v>50</v>
      </c>
      <c r="E13" s="15">
        <v>50</v>
      </c>
      <c r="F13" s="15">
        <v>50</v>
      </c>
      <c r="G13" s="15">
        <v>50</v>
      </c>
      <c r="H13" s="15">
        <v>50</v>
      </c>
      <c r="I13" s="15">
        <v>50</v>
      </c>
      <c r="J13" s="15">
        <v>50</v>
      </c>
      <c r="K13" s="15">
        <v>50</v>
      </c>
      <c r="L13" s="15">
        <f t="shared" si="0"/>
        <v>400</v>
      </c>
      <c r="M13" s="20">
        <v>0.90389242331327924</v>
      </c>
      <c r="N13" s="15">
        <f t="shared" si="1"/>
        <v>361.55696932531168</v>
      </c>
    </row>
    <row r="14" spans="1:14" ht="33.75">
      <c r="A14" s="10"/>
      <c r="B14" s="12" t="s">
        <v>28</v>
      </c>
      <c r="C14" s="14" t="s">
        <v>23</v>
      </c>
      <c r="D14" s="15"/>
      <c r="E14" s="15">
        <v>5</v>
      </c>
      <c r="F14" s="15">
        <v>5</v>
      </c>
      <c r="G14" s="15">
        <v>5</v>
      </c>
      <c r="H14" s="15">
        <v>5</v>
      </c>
      <c r="I14" s="15">
        <v>5</v>
      </c>
      <c r="J14" s="15">
        <v>5</v>
      </c>
      <c r="K14" s="15">
        <v>5</v>
      </c>
      <c r="L14" s="15">
        <f t="shared" si="0"/>
        <v>35</v>
      </c>
      <c r="M14" s="20">
        <v>9.5877160615729995</v>
      </c>
      <c r="N14" s="15">
        <f t="shared" si="1"/>
        <v>335.57006215505498</v>
      </c>
    </row>
    <row r="15" spans="1:14" ht="22.5">
      <c r="A15" s="10"/>
      <c r="B15" s="12" t="s">
        <v>29</v>
      </c>
      <c r="C15" s="14" t="s">
        <v>30</v>
      </c>
      <c r="D15" s="15">
        <v>7000</v>
      </c>
      <c r="E15" s="15">
        <v>7000</v>
      </c>
      <c r="F15" s="15">
        <v>7000</v>
      </c>
      <c r="G15" s="15">
        <v>7000</v>
      </c>
      <c r="H15" s="15">
        <v>7000</v>
      </c>
      <c r="I15" s="15">
        <v>7000</v>
      </c>
      <c r="J15" s="15">
        <v>7000</v>
      </c>
      <c r="K15" s="15">
        <v>7000</v>
      </c>
      <c r="L15" s="15">
        <f t="shared" si="0"/>
        <v>56000</v>
      </c>
      <c r="M15" s="20">
        <v>0.45194621165663962</v>
      </c>
      <c r="N15" s="15">
        <f t="shared" si="1"/>
        <v>25308.987852771817</v>
      </c>
    </row>
    <row r="16" spans="1:14" ht="22.5">
      <c r="A16" s="10"/>
      <c r="B16" s="12" t="s">
        <v>31</v>
      </c>
      <c r="C16" s="14" t="s">
        <v>23</v>
      </c>
      <c r="D16" s="15"/>
      <c r="E16" s="15">
        <v>100</v>
      </c>
      <c r="F16" s="15">
        <v>100</v>
      </c>
      <c r="G16" s="15">
        <v>100</v>
      </c>
      <c r="H16" s="15">
        <v>100</v>
      </c>
      <c r="I16" s="15">
        <v>100</v>
      </c>
      <c r="J16" s="15">
        <v>100</v>
      </c>
      <c r="K16" s="15">
        <v>100</v>
      </c>
      <c r="L16" s="15">
        <f t="shared" si="0"/>
        <v>700</v>
      </c>
      <c r="M16" s="20">
        <v>1.4311630035793594</v>
      </c>
      <c r="N16" s="15">
        <f t="shared" si="1"/>
        <v>1001.8141025055517</v>
      </c>
    </row>
    <row r="17" spans="1:14">
      <c r="A17" s="10"/>
      <c r="B17" s="2" t="s">
        <v>32</v>
      </c>
      <c r="C17" s="1" t="s">
        <v>17</v>
      </c>
      <c r="D17" s="15"/>
      <c r="E17" s="15">
        <v>5</v>
      </c>
      <c r="F17" s="15">
        <v>5</v>
      </c>
      <c r="G17" s="15">
        <v>5</v>
      </c>
      <c r="H17" s="15">
        <v>5</v>
      </c>
      <c r="I17" s="15">
        <v>5</v>
      </c>
      <c r="J17" s="15">
        <v>5</v>
      </c>
      <c r="K17" s="15">
        <v>5</v>
      </c>
      <c r="L17" s="15">
        <f t="shared" si="0"/>
        <v>35</v>
      </c>
      <c r="M17" s="15">
        <v>450</v>
      </c>
      <c r="N17" s="15">
        <f t="shared" si="1"/>
        <v>15750</v>
      </c>
    </row>
    <row r="18" spans="1:14">
      <c r="A18" s="10"/>
      <c r="B18" s="25"/>
      <c r="C18" s="11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1"/>
    </row>
    <row r="19" spans="1:14">
      <c r="A19" s="21"/>
      <c r="B19" s="26" t="s">
        <v>33</v>
      </c>
      <c r="C19" s="18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9">
        <f>SUM(N20:N44)</f>
        <v>594519.4641580577</v>
      </c>
    </row>
    <row r="20" spans="1:14">
      <c r="A20" s="23"/>
      <c r="B20" s="12" t="s">
        <v>34</v>
      </c>
      <c r="C20" s="14" t="s">
        <v>27</v>
      </c>
      <c r="D20" s="15">
        <v>12</v>
      </c>
      <c r="E20" s="15">
        <v>12</v>
      </c>
      <c r="F20" s="15">
        <v>12</v>
      </c>
      <c r="G20" s="15">
        <v>12</v>
      </c>
      <c r="H20" s="15">
        <v>12</v>
      </c>
      <c r="I20" s="15">
        <v>12</v>
      </c>
      <c r="J20" s="15">
        <v>12</v>
      </c>
      <c r="K20" s="15">
        <v>12</v>
      </c>
      <c r="L20" s="15">
        <f t="shared" ref="L20:L44" si="2">SUM(D20:K20)</f>
        <v>96</v>
      </c>
      <c r="M20" s="20">
        <v>21.940912513521155</v>
      </c>
      <c r="N20" s="15">
        <f t="shared" ref="N20:N44" si="3">SUM(D20:K20)*M20</f>
        <v>2106.3276012980309</v>
      </c>
    </row>
    <row r="21" spans="1:14">
      <c r="A21" s="23"/>
      <c r="B21" s="12" t="s">
        <v>35</v>
      </c>
      <c r="C21" s="13" t="s">
        <v>27</v>
      </c>
      <c r="D21" s="15">
        <v>4</v>
      </c>
      <c r="E21" s="15">
        <v>4</v>
      </c>
      <c r="F21" s="15">
        <v>4</v>
      </c>
      <c r="G21" s="15">
        <v>4</v>
      </c>
      <c r="H21" s="15">
        <v>4</v>
      </c>
      <c r="I21" s="15">
        <v>4</v>
      </c>
      <c r="J21" s="15">
        <v>4</v>
      </c>
      <c r="K21" s="15">
        <v>4</v>
      </c>
      <c r="L21" s="15">
        <f t="shared" si="2"/>
        <v>32</v>
      </c>
      <c r="M21" s="20">
        <v>28.139031987669355</v>
      </c>
      <c r="N21" s="15">
        <f t="shared" si="3"/>
        <v>900.44902360541937</v>
      </c>
    </row>
    <row r="22" spans="1:14" ht="33.75">
      <c r="A22" s="23"/>
      <c r="B22" s="12" t="s">
        <v>36</v>
      </c>
      <c r="C22" s="13" t="s">
        <v>30</v>
      </c>
      <c r="D22" s="15">
        <v>50</v>
      </c>
      <c r="E22" s="15">
        <v>100</v>
      </c>
      <c r="F22" s="15">
        <v>50</v>
      </c>
      <c r="G22" s="15">
        <v>50</v>
      </c>
      <c r="H22" s="15">
        <v>50</v>
      </c>
      <c r="I22" s="15">
        <v>50</v>
      </c>
      <c r="J22" s="15">
        <v>50</v>
      </c>
      <c r="K22" s="15">
        <v>50</v>
      </c>
      <c r="L22" s="15">
        <f t="shared" si="2"/>
        <v>450</v>
      </c>
      <c r="M22" s="20">
        <v>199.55577369458055</v>
      </c>
      <c r="N22" s="15">
        <f t="shared" si="3"/>
        <v>89800.098162561248</v>
      </c>
    </row>
    <row r="23" spans="1:14">
      <c r="A23" s="23"/>
      <c r="B23" s="12" t="s">
        <v>37</v>
      </c>
      <c r="C23" s="14" t="s">
        <v>17</v>
      </c>
      <c r="D23" s="15"/>
      <c r="E23" s="15">
        <v>2</v>
      </c>
      <c r="F23" s="15">
        <v>2</v>
      </c>
      <c r="G23" s="15">
        <v>2</v>
      </c>
      <c r="H23" s="15">
        <v>2</v>
      </c>
      <c r="I23" s="15">
        <v>2</v>
      </c>
      <c r="J23" s="15">
        <v>2</v>
      </c>
      <c r="K23" s="15">
        <v>2</v>
      </c>
      <c r="L23" s="15">
        <f t="shared" si="2"/>
        <v>14</v>
      </c>
      <c r="M23" s="20">
        <v>113.39545662946831</v>
      </c>
      <c r="N23" s="15">
        <f t="shared" si="3"/>
        <v>1587.5363928125564</v>
      </c>
    </row>
    <row r="24" spans="1:14" ht="24.75" customHeight="1">
      <c r="A24" s="23"/>
      <c r="B24" s="37" t="s">
        <v>38</v>
      </c>
      <c r="C24" s="14" t="s">
        <v>30</v>
      </c>
      <c r="D24" s="15">
        <v>2000</v>
      </c>
      <c r="E24" s="15">
        <v>2000</v>
      </c>
      <c r="F24" s="15">
        <v>2000</v>
      </c>
      <c r="G24" s="15">
        <v>2000</v>
      </c>
      <c r="H24" s="15">
        <v>2000</v>
      </c>
      <c r="I24" s="15">
        <v>2000</v>
      </c>
      <c r="J24" s="15">
        <v>2000</v>
      </c>
      <c r="K24" s="15">
        <v>2000</v>
      </c>
      <c r="L24" s="15">
        <f t="shared" si="2"/>
        <v>16000</v>
      </c>
      <c r="M24" s="20">
        <v>2.2000000000000002</v>
      </c>
      <c r="N24" s="15">
        <f t="shared" si="3"/>
        <v>35200</v>
      </c>
    </row>
    <row r="25" spans="1:14" ht="27" customHeight="1">
      <c r="A25" s="23"/>
      <c r="B25" s="37" t="s">
        <v>39</v>
      </c>
      <c r="C25" s="14" t="s">
        <v>30</v>
      </c>
      <c r="D25" s="15">
        <v>2500</v>
      </c>
      <c r="E25" s="15">
        <v>2500</v>
      </c>
      <c r="F25" s="15">
        <v>2500</v>
      </c>
      <c r="G25" s="15">
        <v>2500</v>
      </c>
      <c r="H25" s="15">
        <v>2500</v>
      </c>
      <c r="I25" s="15">
        <v>2500</v>
      </c>
      <c r="J25" s="15">
        <v>2500</v>
      </c>
      <c r="K25" s="15">
        <v>2500</v>
      </c>
      <c r="L25" s="15">
        <f t="shared" si="2"/>
        <v>20000</v>
      </c>
      <c r="M25" s="20">
        <v>3.2712297224671065</v>
      </c>
      <c r="N25" s="15">
        <f t="shared" si="3"/>
        <v>65424.594449342134</v>
      </c>
    </row>
    <row r="26" spans="1:14" ht="22.5">
      <c r="A26" s="23"/>
      <c r="B26" s="37" t="s">
        <v>40</v>
      </c>
      <c r="C26" s="14" t="s">
        <v>30</v>
      </c>
      <c r="D26" s="15">
        <v>300</v>
      </c>
      <c r="E26" s="15">
        <v>300</v>
      </c>
      <c r="F26" s="15">
        <v>300</v>
      </c>
      <c r="G26" s="15">
        <v>300</v>
      </c>
      <c r="H26" s="15">
        <v>300</v>
      </c>
      <c r="I26" s="15">
        <v>300</v>
      </c>
      <c r="J26" s="15">
        <v>300</v>
      </c>
      <c r="K26" s="15">
        <v>300</v>
      </c>
      <c r="L26" s="15">
        <f t="shared" si="2"/>
        <v>2400</v>
      </c>
      <c r="M26" s="20">
        <v>5.1973814340513576</v>
      </c>
      <c r="N26" s="15">
        <f t="shared" si="3"/>
        <v>12473.715441723258</v>
      </c>
    </row>
    <row r="27" spans="1:14" ht="22.5">
      <c r="A27" s="23"/>
      <c r="B27" s="37" t="s">
        <v>41</v>
      </c>
      <c r="C27" s="14" t="s">
        <v>30</v>
      </c>
      <c r="D27" s="15"/>
      <c r="E27" s="15"/>
      <c r="F27" s="15"/>
      <c r="G27" s="15"/>
      <c r="H27" s="15"/>
      <c r="I27" s="15"/>
      <c r="J27" s="15"/>
      <c r="K27" s="15">
        <v>300</v>
      </c>
      <c r="L27" s="15">
        <f t="shared" si="2"/>
        <v>300</v>
      </c>
      <c r="M27" s="20">
        <v>9.74</v>
      </c>
      <c r="N27" s="15">
        <f t="shared" si="3"/>
        <v>2922</v>
      </c>
    </row>
    <row r="28" spans="1:14" ht="25.5" customHeight="1">
      <c r="A28" s="23"/>
      <c r="B28" s="37" t="s">
        <v>42</v>
      </c>
      <c r="C28" s="14" t="s">
        <v>30</v>
      </c>
      <c r="D28" s="15"/>
      <c r="E28" s="15"/>
      <c r="F28" s="15"/>
      <c r="G28" s="15"/>
      <c r="H28" s="15"/>
      <c r="I28" s="15"/>
      <c r="J28" s="15"/>
      <c r="K28" s="15">
        <v>300</v>
      </c>
      <c r="L28" s="15">
        <f t="shared" si="2"/>
        <v>300</v>
      </c>
      <c r="M28" s="20">
        <v>14.35</v>
      </c>
      <c r="N28" s="15">
        <f t="shared" si="3"/>
        <v>4305</v>
      </c>
    </row>
    <row r="29" spans="1:14" ht="22.5">
      <c r="A29" s="23"/>
      <c r="B29" s="37" t="s">
        <v>43</v>
      </c>
      <c r="C29" s="14" t="s">
        <v>30</v>
      </c>
      <c r="D29" s="15"/>
      <c r="E29" s="15"/>
      <c r="F29" s="15"/>
      <c r="G29" s="15"/>
      <c r="H29" s="15"/>
      <c r="I29" s="15"/>
      <c r="J29" s="15"/>
      <c r="K29" s="15">
        <v>300</v>
      </c>
      <c r="L29" s="15">
        <f t="shared" si="2"/>
        <v>300</v>
      </c>
      <c r="M29" s="20">
        <v>21.36</v>
      </c>
      <c r="N29" s="15">
        <f t="shared" si="3"/>
        <v>6408</v>
      </c>
    </row>
    <row r="30" spans="1:14" ht="22.5">
      <c r="A30" s="23"/>
      <c r="B30" s="37" t="s">
        <v>44</v>
      </c>
      <c r="C30" s="14" t="s">
        <v>30</v>
      </c>
      <c r="D30" s="15"/>
      <c r="E30" s="15"/>
      <c r="F30" s="15"/>
      <c r="G30" s="15"/>
      <c r="H30" s="15"/>
      <c r="I30" s="15"/>
      <c r="J30" s="15"/>
      <c r="K30" s="15">
        <v>300</v>
      </c>
      <c r="L30" s="15">
        <f t="shared" si="2"/>
        <v>300</v>
      </c>
      <c r="M30" s="20">
        <v>26.49</v>
      </c>
      <c r="N30" s="15">
        <f t="shared" si="3"/>
        <v>7946.9999999999991</v>
      </c>
    </row>
    <row r="31" spans="1:14">
      <c r="A31" s="23"/>
      <c r="B31" s="12" t="s">
        <v>45</v>
      </c>
      <c r="C31" s="14" t="s">
        <v>30</v>
      </c>
      <c r="D31" s="15">
        <v>20</v>
      </c>
      <c r="E31" s="15">
        <v>20</v>
      </c>
      <c r="F31" s="15">
        <v>20</v>
      </c>
      <c r="G31" s="15">
        <v>20</v>
      </c>
      <c r="H31" s="15">
        <v>20</v>
      </c>
      <c r="I31" s="15">
        <v>20</v>
      </c>
      <c r="J31" s="15">
        <v>20</v>
      </c>
      <c r="K31" s="15">
        <v>20</v>
      </c>
      <c r="L31" s="15">
        <f t="shared" si="2"/>
        <v>160</v>
      </c>
      <c r="M31" s="20">
        <v>71.730320164360961</v>
      </c>
      <c r="N31" s="15">
        <f t="shared" si="3"/>
        <v>11476.851226297753</v>
      </c>
    </row>
    <row r="32" spans="1:14">
      <c r="A32" s="23"/>
      <c r="B32" s="12" t="s">
        <v>46</v>
      </c>
      <c r="C32" s="13" t="s">
        <v>30</v>
      </c>
      <c r="D32" s="15">
        <v>10</v>
      </c>
      <c r="E32" s="15">
        <v>10</v>
      </c>
      <c r="F32" s="15">
        <v>10</v>
      </c>
      <c r="G32" s="15">
        <v>10</v>
      </c>
      <c r="H32" s="15">
        <v>10</v>
      </c>
      <c r="I32" s="15">
        <v>10</v>
      </c>
      <c r="J32" s="15">
        <v>10</v>
      </c>
      <c r="K32" s="15">
        <v>10</v>
      </c>
      <c r="L32" s="15">
        <f t="shared" si="2"/>
        <v>80</v>
      </c>
      <c r="M32" s="20">
        <v>92.466042780131076</v>
      </c>
      <c r="N32" s="15">
        <f t="shared" si="3"/>
        <v>7397.2834224104863</v>
      </c>
    </row>
    <row r="33" spans="1:14">
      <c r="A33" s="23"/>
      <c r="B33" s="12" t="s">
        <v>47</v>
      </c>
      <c r="C33" s="14" t="s">
        <v>30</v>
      </c>
      <c r="D33" s="15">
        <v>10</v>
      </c>
      <c r="E33" s="15">
        <v>10</v>
      </c>
      <c r="F33" s="15">
        <v>10</v>
      </c>
      <c r="G33" s="15">
        <v>10</v>
      </c>
      <c r="H33" s="15">
        <v>10</v>
      </c>
      <c r="I33" s="15">
        <v>10</v>
      </c>
      <c r="J33" s="15">
        <v>10</v>
      </c>
      <c r="K33" s="15">
        <v>10</v>
      </c>
      <c r="L33" s="15">
        <f t="shared" si="2"/>
        <v>80</v>
      </c>
      <c r="M33" s="20">
        <v>144.62278773012471</v>
      </c>
      <c r="N33" s="15">
        <f t="shared" si="3"/>
        <v>11569.823018409978</v>
      </c>
    </row>
    <row r="34" spans="1:14" ht="22.5">
      <c r="A34" s="23"/>
      <c r="B34" s="12" t="s">
        <v>48</v>
      </c>
      <c r="C34" s="14" t="s">
        <v>30</v>
      </c>
      <c r="D34" s="15">
        <v>300</v>
      </c>
      <c r="E34" s="15">
        <v>300</v>
      </c>
      <c r="F34" s="15">
        <v>300</v>
      </c>
      <c r="G34" s="15">
        <v>300</v>
      </c>
      <c r="H34" s="15">
        <v>300</v>
      </c>
      <c r="I34" s="15">
        <v>300</v>
      </c>
      <c r="J34" s="15">
        <v>300</v>
      </c>
      <c r="K34" s="15">
        <v>300</v>
      </c>
      <c r="L34" s="15">
        <f t="shared" si="2"/>
        <v>2400</v>
      </c>
      <c r="M34" s="20">
        <v>6.2411619704964538</v>
      </c>
      <c r="N34" s="15">
        <f t="shared" si="3"/>
        <v>14978.788729191489</v>
      </c>
    </row>
    <row r="35" spans="1:14" ht="22.5">
      <c r="A35" s="23"/>
      <c r="B35" s="12" t="s">
        <v>49</v>
      </c>
      <c r="C35" s="14" t="s">
        <v>27</v>
      </c>
      <c r="D35" s="15">
        <v>300</v>
      </c>
      <c r="E35" s="15">
        <v>300</v>
      </c>
      <c r="F35" s="15">
        <v>300</v>
      </c>
      <c r="G35" s="15">
        <v>300</v>
      </c>
      <c r="H35" s="15">
        <v>300</v>
      </c>
      <c r="I35" s="15">
        <v>300</v>
      </c>
      <c r="J35" s="15">
        <v>300</v>
      </c>
      <c r="K35" s="15">
        <v>300</v>
      </c>
      <c r="L35" s="15">
        <f t="shared" si="2"/>
        <v>2400</v>
      </c>
      <c r="M35" s="20">
        <v>27.751649520535093</v>
      </c>
      <c r="N35" s="15">
        <f t="shared" si="3"/>
        <v>66603.958849284216</v>
      </c>
    </row>
    <row r="36" spans="1:14" ht="22.5">
      <c r="A36" s="23"/>
      <c r="B36" s="12" t="s">
        <v>50</v>
      </c>
      <c r="C36" s="13" t="s">
        <v>27</v>
      </c>
      <c r="D36" s="15">
        <v>40</v>
      </c>
      <c r="E36" s="15">
        <v>40</v>
      </c>
      <c r="F36" s="15">
        <v>40</v>
      </c>
      <c r="G36" s="15">
        <v>40</v>
      </c>
      <c r="H36" s="15">
        <v>40</v>
      </c>
      <c r="I36" s="15">
        <v>40</v>
      </c>
      <c r="J36" s="15">
        <v>40</v>
      </c>
      <c r="K36" s="15">
        <v>40</v>
      </c>
      <c r="L36" s="15">
        <f t="shared" si="2"/>
        <v>320</v>
      </c>
      <c r="M36" s="20">
        <v>84.836760302403519</v>
      </c>
      <c r="N36" s="15">
        <f t="shared" si="3"/>
        <v>27147.763296769124</v>
      </c>
    </row>
    <row r="37" spans="1:14">
      <c r="A37" s="23"/>
      <c r="B37" s="12" t="s">
        <v>51</v>
      </c>
      <c r="C37" s="13" t="s">
        <v>27</v>
      </c>
      <c r="D37" s="15">
        <v>20</v>
      </c>
      <c r="E37" s="15">
        <v>20</v>
      </c>
      <c r="F37" s="15">
        <v>20</v>
      </c>
      <c r="G37" s="15">
        <v>20</v>
      </c>
      <c r="H37" s="15">
        <v>20</v>
      </c>
      <c r="I37" s="15">
        <v>20</v>
      </c>
      <c r="J37" s="15">
        <v>20</v>
      </c>
      <c r="K37" s="15">
        <v>20</v>
      </c>
      <c r="L37" s="15">
        <f t="shared" si="2"/>
        <v>160</v>
      </c>
      <c r="M37" s="20">
        <v>41.987955187719251</v>
      </c>
      <c r="N37" s="15">
        <f t="shared" si="3"/>
        <v>6718.0728300350802</v>
      </c>
    </row>
    <row r="38" spans="1:14">
      <c r="A38" s="23"/>
      <c r="B38" s="12" t="s">
        <v>52</v>
      </c>
      <c r="C38" s="13" t="s">
        <v>53</v>
      </c>
      <c r="D38" s="15">
        <v>100</v>
      </c>
      <c r="E38" s="15">
        <v>100</v>
      </c>
      <c r="F38" s="15">
        <v>100</v>
      </c>
      <c r="G38" s="15">
        <v>100</v>
      </c>
      <c r="H38" s="15">
        <v>100</v>
      </c>
      <c r="I38" s="15">
        <v>100</v>
      </c>
      <c r="J38" s="15">
        <v>100</v>
      </c>
      <c r="K38" s="15">
        <v>100</v>
      </c>
      <c r="L38" s="15">
        <f t="shared" si="2"/>
        <v>800</v>
      </c>
      <c r="M38" s="20">
        <v>136.44471342395696</v>
      </c>
      <c r="N38" s="15">
        <f t="shared" si="3"/>
        <v>109155.77073916557</v>
      </c>
    </row>
    <row r="39" spans="1:14">
      <c r="A39" s="23"/>
      <c r="B39" s="12" t="s">
        <v>54</v>
      </c>
      <c r="C39" s="14" t="s">
        <v>53</v>
      </c>
      <c r="D39" s="15">
        <v>45</v>
      </c>
      <c r="E39" s="15">
        <v>45</v>
      </c>
      <c r="F39" s="15">
        <v>45</v>
      </c>
      <c r="G39" s="15">
        <v>45</v>
      </c>
      <c r="H39" s="15">
        <v>45</v>
      </c>
      <c r="I39" s="15">
        <v>45</v>
      </c>
      <c r="J39" s="15">
        <v>45</v>
      </c>
      <c r="K39" s="15">
        <v>45</v>
      </c>
      <c r="L39" s="15">
        <f t="shared" si="2"/>
        <v>360</v>
      </c>
      <c r="M39" s="20">
        <v>142.55674790540863</v>
      </c>
      <c r="N39" s="15">
        <f t="shared" si="3"/>
        <v>51320.429245947103</v>
      </c>
    </row>
    <row r="40" spans="1:14" ht="68.25" customHeight="1">
      <c r="A40" s="23"/>
      <c r="B40" s="38" t="s">
        <v>55</v>
      </c>
      <c r="C40" s="13" t="s">
        <v>27</v>
      </c>
      <c r="D40" s="15">
        <v>1</v>
      </c>
      <c r="E40" s="15">
        <v>1</v>
      </c>
      <c r="F40" s="15">
        <v>1</v>
      </c>
      <c r="G40" s="15">
        <v>1</v>
      </c>
      <c r="H40" s="15">
        <v>1</v>
      </c>
      <c r="I40" s="15">
        <v>1</v>
      </c>
      <c r="J40" s="15">
        <v>1</v>
      </c>
      <c r="K40" s="15">
        <v>1</v>
      </c>
      <c r="L40" s="15">
        <f t="shared" si="2"/>
        <v>8</v>
      </c>
      <c r="M40" s="20">
        <v>582.39</v>
      </c>
      <c r="N40" s="15">
        <f t="shared" si="3"/>
        <v>4659.12</v>
      </c>
    </row>
    <row r="41" spans="1:14" ht="72" customHeight="1">
      <c r="A41" s="23"/>
      <c r="B41" s="38" t="s">
        <v>56</v>
      </c>
      <c r="C41" s="13" t="s">
        <v>27</v>
      </c>
      <c r="D41" s="15">
        <v>1</v>
      </c>
      <c r="E41" s="15">
        <v>1</v>
      </c>
      <c r="F41" s="15">
        <v>1</v>
      </c>
      <c r="G41" s="15">
        <v>1</v>
      </c>
      <c r="H41" s="15">
        <v>1</v>
      </c>
      <c r="I41" s="15">
        <v>1</v>
      </c>
      <c r="J41" s="15">
        <v>1</v>
      </c>
      <c r="K41" s="15">
        <v>1</v>
      </c>
      <c r="L41" s="15">
        <f t="shared" si="2"/>
        <v>8</v>
      </c>
      <c r="M41" s="20">
        <v>966.7</v>
      </c>
      <c r="N41" s="15">
        <f t="shared" si="3"/>
        <v>7733.6</v>
      </c>
    </row>
    <row r="42" spans="1:14" ht="22.5">
      <c r="A42" s="23"/>
      <c r="B42" s="39" t="s">
        <v>57</v>
      </c>
      <c r="C42" s="13" t="s">
        <v>27</v>
      </c>
      <c r="D42" s="15">
        <v>10</v>
      </c>
      <c r="E42" s="15">
        <v>10</v>
      </c>
      <c r="F42" s="15">
        <v>10</v>
      </c>
      <c r="G42" s="15">
        <v>10</v>
      </c>
      <c r="H42" s="15">
        <v>10</v>
      </c>
      <c r="I42" s="15">
        <v>10</v>
      </c>
      <c r="J42" s="15">
        <v>10</v>
      </c>
      <c r="K42" s="15">
        <v>10</v>
      </c>
      <c r="L42" s="15">
        <f t="shared" si="2"/>
        <v>80</v>
      </c>
      <c r="M42" s="20">
        <v>12.99</v>
      </c>
      <c r="N42" s="15">
        <f t="shared" si="3"/>
        <v>1039.2</v>
      </c>
    </row>
    <row r="43" spans="1:14" ht="22.5">
      <c r="A43" s="23"/>
      <c r="B43" s="39" t="s">
        <v>58</v>
      </c>
      <c r="C43" s="13" t="s">
        <v>27</v>
      </c>
      <c r="D43" s="15">
        <v>2</v>
      </c>
      <c r="E43" s="15">
        <v>2</v>
      </c>
      <c r="F43" s="15">
        <v>2</v>
      </c>
      <c r="G43" s="15">
        <v>2</v>
      </c>
      <c r="H43" s="15">
        <v>2</v>
      </c>
      <c r="I43" s="15">
        <v>2</v>
      </c>
      <c r="J43" s="15">
        <v>2</v>
      </c>
      <c r="K43" s="15">
        <v>2</v>
      </c>
      <c r="L43" s="15">
        <f t="shared" si="2"/>
        <v>16</v>
      </c>
      <c r="M43" s="20">
        <v>74.900000000000006</v>
      </c>
      <c r="N43" s="15">
        <f t="shared" si="3"/>
        <v>1198.4000000000001</v>
      </c>
    </row>
    <row r="44" spans="1:14" ht="22.5">
      <c r="A44" s="23"/>
      <c r="B44" s="12" t="s">
        <v>59</v>
      </c>
      <c r="C44" s="14" t="s">
        <v>27</v>
      </c>
      <c r="D44" s="15">
        <v>50</v>
      </c>
      <c r="E44" s="15">
        <v>50</v>
      </c>
      <c r="F44" s="15">
        <v>50</v>
      </c>
      <c r="G44" s="15">
        <v>50</v>
      </c>
      <c r="H44" s="15">
        <v>50</v>
      </c>
      <c r="I44" s="15">
        <v>50</v>
      </c>
      <c r="J44" s="15">
        <v>50</v>
      </c>
      <c r="K44" s="15">
        <v>50</v>
      </c>
      <c r="L44" s="15">
        <f t="shared" si="2"/>
        <v>400</v>
      </c>
      <c r="M44" s="20">
        <v>111.11420432301099</v>
      </c>
      <c r="N44" s="15">
        <f t="shared" si="3"/>
        <v>44445.6817292044</v>
      </c>
    </row>
    <row r="45" spans="1:14">
      <c r="A45" s="23"/>
      <c r="B45" s="12"/>
      <c r="C45" s="14"/>
      <c r="D45" s="15"/>
      <c r="E45" s="15"/>
      <c r="F45" s="15"/>
      <c r="G45" s="15"/>
      <c r="H45" s="15"/>
      <c r="I45" s="15"/>
      <c r="J45" s="15"/>
      <c r="K45" s="15"/>
      <c r="L45" s="15"/>
      <c r="M45" s="20"/>
      <c r="N45" s="15"/>
    </row>
    <row r="46" spans="1:14">
      <c r="A46" s="21"/>
      <c r="B46" s="26" t="s">
        <v>60</v>
      </c>
      <c r="C46" s="18"/>
      <c r="D46" s="22"/>
      <c r="E46" s="22"/>
      <c r="F46" s="22"/>
      <c r="G46" s="22"/>
      <c r="H46" s="22"/>
      <c r="I46" s="22"/>
      <c r="J46" s="22"/>
      <c r="K46" s="22"/>
      <c r="L46" s="22"/>
      <c r="M46" s="19"/>
      <c r="N46" s="9">
        <f>SUM(N47:N57)</f>
        <v>464029.24310009275</v>
      </c>
    </row>
    <row r="47" spans="1:14">
      <c r="A47" s="23"/>
      <c r="B47" s="12" t="s">
        <v>61</v>
      </c>
      <c r="C47" s="13" t="s">
        <v>30</v>
      </c>
      <c r="D47" s="15">
        <v>1000</v>
      </c>
      <c r="E47" s="15">
        <v>2500</v>
      </c>
      <c r="F47" s="15">
        <v>2500</v>
      </c>
      <c r="G47" s="15">
        <v>2500</v>
      </c>
      <c r="H47" s="15">
        <v>2500</v>
      </c>
      <c r="I47" s="15">
        <v>2500</v>
      </c>
      <c r="J47" s="15">
        <v>2500</v>
      </c>
      <c r="K47" s="15">
        <v>2500</v>
      </c>
      <c r="L47" s="15">
        <f t="shared" ref="L47:L57" si="4">SUM(D47:K47)</f>
        <v>18500</v>
      </c>
      <c r="M47" s="20">
        <v>7.9198193280782574</v>
      </c>
      <c r="N47" s="15">
        <f t="shared" ref="N47:N57" si="5">SUM(D47:K47)*M47</f>
        <v>146516.65756944777</v>
      </c>
    </row>
    <row r="48" spans="1:14" ht="22.5">
      <c r="A48" s="23"/>
      <c r="B48" s="12" t="s">
        <v>48</v>
      </c>
      <c r="C48" s="13" t="s">
        <v>30</v>
      </c>
      <c r="D48" s="15">
        <v>100</v>
      </c>
      <c r="E48" s="15">
        <v>100</v>
      </c>
      <c r="F48" s="15">
        <v>100</v>
      </c>
      <c r="G48" s="15">
        <v>100</v>
      </c>
      <c r="H48" s="15">
        <v>100</v>
      </c>
      <c r="I48" s="15">
        <v>100</v>
      </c>
      <c r="J48" s="15">
        <v>100</v>
      </c>
      <c r="K48" s="15">
        <v>100</v>
      </c>
      <c r="L48" s="15">
        <f t="shared" si="4"/>
        <v>800</v>
      </c>
      <c r="M48" s="20">
        <v>5.3049876749219855</v>
      </c>
      <c r="N48" s="15">
        <f t="shared" si="5"/>
        <v>4243.9901399375885</v>
      </c>
    </row>
    <row r="49" spans="1:14" ht="22.5">
      <c r="A49" s="23"/>
      <c r="B49" s="12" t="s">
        <v>62</v>
      </c>
      <c r="C49" s="13" t="s">
        <v>30</v>
      </c>
      <c r="D49" s="15">
        <v>200</v>
      </c>
      <c r="E49" s="15">
        <v>200</v>
      </c>
      <c r="F49" s="15">
        <v>200</v>
      </c>
      <c r="G49" s="15">
        <v>200</v>
      </c>
      <c r="H49" s="15">
        <v>200</v>
      </c>
      <c r="I49" s="15">
        <v>200</v>
      </c>
      <c r="J49" s="15">
        <v>200</v>
      </c>
      <c r="K49" s="15">
        <v>200</v>
      </c>
      <c r="L49" s="15">
        <f t="shared" si="4"/>
        <v>1600</v>
      </c>
      <c r="M49" s="20">
        <v>6.5747413171954028</v>
      </c>
      <c r="N49" s="15">
        <f t="shared" si="5"/>
        <v>10519.586107512645</v>
      </c>
    </row>
    <row r="50" spans="1:14" ht="22.5">
      <c r="A50" s="23"/>
      <c r="B50" s="12" t="s">
        <v>63</v>
      </c>
      <c r="C50" s="13" t="s">
        <v>27</v>
      </c>
      <c r="D50" s="15">
        <v>20</v>
      </c>
      <c r="E50" s="15">
        <v>20</v>
      </c>
      <c r="F50" s="15">
        <v>20</v>
      </c>
      <c r="G50" s="15">
        <v>20</v>
      </c>
      <c r="H50" s="15">
        <v>20</v>
      </c>
      <c r="I50" s="15">
        <v>20</v>
      </c>
      <c r="J50" s="15">
        <v>20</v>
      </c>
      <c r="K50" s="15">
        <v>20</v>
      </c>
      <c r="L50" s="15">
        <f t="shared" si="4"/>
        <v>160</v>
      </c>
      <c r="M50" s="20">
        <v>10.78</v>
      </c>
      <c r="N50" s="15">
        <f t="shared" si="5"/>
        <v>1724.8</v>
      </c>
    </row>
    <row r="51" spans="1:14" ht="22.5">
      <c r="A51" s="23"/>
      <c r="B51" s="12" t="s">
        <v>64</v>
      </c>
      <c r="C51" s="13" t="s">
        <v>27</v>
      </c>
      <c r="D51" s="15">
        <v>20</v>
      </c>
      <c r="E51" s="15">
        <v>20</v>
      </c>
      <c r="F51" s="15">
        <v>20</v>
      </c>
      <c r="G51" s="15">
        <v>20</v>
      </c>
      <c r="H51" s="15">
        <v>20</v>
      </c>
      <c r="I51" s="15">
        <v>20</v>
      </c>
      <c r="J51" s="15">
        <v>20</v>
      </c>
      <c r="K51" s="15">
        <v>20</v>
      </c>
      <c r="L51" s="15">
        <f t="shared" si="4"/>
        <v>160</v>
      </c>
      <c r="M51" s="20">
        <v>65.73</v>
      </c>
      <c r="N51" s="15">
        <f t="shared" si="5"/>
        <v>10516.800000000001</v>
      </c>
    </row>
    <row r="52" spans="1:14" ht="22.5">
      <c r="A52" s="23"/>
      <c r="B52" s="12" t="s">
        <v>65</v>
      </c>
      <c r="C52" s="13" t="s">
        <v>53</v>
      </c>
      <c r="D52" s="15">
        <v>80</v>
      </c>
      <c r="E52" s="15">
        <v>80</v>
      </c>
      <c r="F52" s="15">
        <v>80</v>
      </c>
      <c r="G52" s="15">
        <v>80</v>
      </c>
      <c r="H52" s="15">
        <v>80</v>
      </c>
      <c r="I52" s="15">
        <v>80</v>
      </c>
      <c r="J52" s="15">
        <v>80</v>
      </c>
      <c r="K52" s="15">
        <v>80</v>
      </c>
      <c r="L52" s="15">
        <f t="shared" si="4"/>
        <v>640</v>
      </c>
      <c r="M52" s="20">
        <v>269.33842089918318</v>
      </c>
      <c r="N52" s="15">
        <f t="shared" si="5"/>
        <v>172376.58937547723</v>
      </c>
    </row>
    <row r="53" spans="1:14" ht="22.5">
      <c r="A53" s="23"/>
      <c r="B53" s="12" t="s">
        <v>66</v>
      </c>
      <c r="C53" s="13" t="s">
        <v>53</v>
      </c>
      <c r="D53" s="15">
        <v>40</v>
      </c>
      <c r="E53" s="15">
        <v>40</v>
      </c>
      <c r="F53" s="15">
        <v>40</v>
      </c>
      <c r="G53" s="15">
        <v>40</v>
      </c>
      <c r="H53" s="15">
        <v>40</v>
      </c>
      <c r="I53" s="15">
        <v>40</v>
      </c>
      <c r="J53" s="15">
        <v>40</v>
      </c>
      <c r="K53" s="15">
        <v>40</v>
      </c>
      <c r="L53" s="15">
        <f t="shared" si="4"/>
        <v>320</v>
      </c>
      <c r="M53" s="20">
        <v>92.315394042912189</v>
      </c>
      <c r="N53" s="15">
        <f t="shared" si="5"/>
        <v>29540.926093731901</v>
      </c>
    </row>
    <row r="54" spans="1:14" ht="22.5">
      <c r="A54" s="23"/>
      <c r="B54" s="12" t="s">
        <v>67</v>
      </c>
      <c r="C54" s="13" t="s">
        <v>27</v>
      </c>
      <c r="D54" s="15">
        <v>1</v>
      </c>
      <c r="E54" s="15">
        <v>1</v>
      </c>
      <c r="F54" s="15">
        <v>1</v>
      </c>
      <c r="G54" s="15">
        <v>1</v>
      </c>
      <c r="H54" s="15">
        <v>1</v>
      </c>
      <c r="I54" s="15">
        <v>1</v>
      </c>
      <c r="J54" s="15">
        <v>1</v>
      </c>
      <c r="K54" s="15">
        <v>1</v>
      </c>
      <c r="L54" s="15">
        <f t="shared" si="4"/>
        <v>8</v>
      </c>
      <c r="M54" s="20">
        <v>867.87661449387997</v>
      </c>
      <c r="N54" s="15">
        <f t="shared" si="5"/>
        <v>6943.0129159510398</v>
      </c>
    </row>
    <row r="55" spans="1:14" ht="22.5">
      <c r="A55" s="23"/>
      <c r="B55" s="12" t="s">
        <v>68</v>
      </c>
      <c r="C55" s="13" t="s">
        <v>27</v>
      </c>
      <c r="D55" s="15">
        <v>5</v>
      </c>
      <c r="E55" s="15">
        <v>5</v>
      </c>
      <c r="F55" s="15">
        <v>5</v>
      </c>
      <c r="G55" s="15">
        <v>5</v>
      </c>
      <c r="H55" s="15">
        <v>5</v>
      </c>
      <c r="I55" s="15">
        <v>5</v>
      </c>
      <c r="J55" s="15">
        <v>5</v>
      </c>
      <c r="K55" s="15">
        <v>5</v>
      </c>
      <c r="L55" s="15">
        <f t="shared" si="4"/>
        <v>40</v>
      </c>
      <c r="M55" s="20">
        <v>404.2336044546031</v>
      </c>
      <c r="N55" s="15">
        <f t="shared" si="5"/>
        <v>16169.344178184125</v>
      </c>
    </row>
    <row r="56" spans="1:14" ht="22.5">
      <c r="A56" s="23"/>
      <c r="B56" s="12" t="s">
        <v>69</v>
      </c>
      <c r="C56" s="13" t="s">
        <v>27</v>
      </c>
      <c r="D56" s="15">
        <v>1</v>
      </c>
      <c r="E56" s="15">
        <v>1</v>
      </c>
      <c r="F56" s="15">
        <v>1</v>
      </c>
      <c r="G56" s="15">
        <v>1</v>
      </c>
      <c r="H56" s="15">
        <v>1</v>
      </c>
      <c r="I56" s="15">
        <v>1</v>
      </c>
      <c r="J56" s="15">
        <v>1</v>
      </c>
      <c r="K56" s="15">
        <v>1</v>
      </c>
      <c r="L56" s="15">
        <f t="shared" si="4"/>
        <v>8</v>
      </c>
      <c r="M56" s="20">
        <v>1323.7181720700366</v>
      </c>
      <c r="N56" s="15">
        <f t="shared" si="5"/>
        <v>10589.745376560293</v>
      </c>
    </row>
    <row r="57" spans="1:14">
      <c r="A57" s="23"/>
      <c r="B57" s="12" t="s">
        <v>70</v>
      </c>
      <c r="C57" s="14" t="s">
        <v>27</v>
      </c>
      <c r="D57" s="15">
        <v>80</v>
      </c>
      <c r="E57" s="15">
        <v>80</v>
      </c>
      <c r="F57" s="15">
        <v>80</v>
      </c>
      <c r="G57" s="15">
        <v>80</v>
      </c>
      <c r="H57" s="15">
        <v>80</v>
      </c>
      <c r="I57" s="15">
        <v>80</v>
      </c>
      <c r="J57" s="15">
        <v>80</v>
      </c>
      <c r="K57" s="15">
        <v>80</v>
      </c>
      <c r="L57" s="15">
        <f t="shared" si="4"/>
        <v>640</v>
      </c>
      <c r="M57" s="20">
        <v>85.76217397389091</v>
      </c>
      <c r="N57" s="15">
        <f t="shared" si="5"/>
        <v>54887.791343290184</v>
      </c>
    </row>
    <row r="58" spans="1:14">
      <c r="A58" s="23"/>
      <c r="B58" s="12"/>
      <c r="C58" s="14"/>
      <c r="D58" s="15"/>
      <c r="E58" s="15"/>
      <c r="F58" s="15"/>
      <c r="G58" s="15"/>
      <c r="H58" s="15"/>
      <c r="I58" s="15"/>
      <c r="J58" s="15"/>
      <c r="K58" s="15"/>
      <c r="L58" s="15"/>
      <c r="M58" s="20"/>
      <c r="N58" s="15"/>
    </row>
    <row r="59" spans="1:14">
      <c r="A59" s="21"/>
      <c r="B59" s="26" t="s">
        <v>71</v>
      </c>
      <c r="C59" s="18"/>
      <c r="D59" s="22"/>
      <c r="E59" s="22"/>
      <c r="F59" s="22"/>
      <c r="G59" s="22"/>
      <c r="H59" s="22"/>
      <c r="I59" s="22"/>
      <c r="J59" s="22"/>
      <c r="K59" s="22"/>
      <c r="L59" s="22"/>
      <c r="M59" s="19"/>
      <c r="N59" s="9">
        <f>SUM(N60:N62)</f>
        <v>13952</v>
      </c>
    </row>
    <row r="60" spans="1:14" ht="22.5">
      <c r="A60" s="23"/>
      <c r="B60" s="35" t="s">
        <v>72</v>
      </c>
      <c r="C60" s="36" t="s">
        <v>23</v>
      </c>
      <c r="D60" s="34">
        <v>50</v>
      </c>
      <c r="E60" s="34">
        <v>50</v>
      </c>
      <c r="F60" s="34">
        <v>50</v>
      </c>
      <c r="G60" s="34">
        <v>50</v>
      </c>
      <c r="H60" s="34">
        <v>50</v>
      </c>
      <c r="I60" s="34">
        <v>50</v>
      </c>
      <c r="J60" s="34">
        <v>50</v>
      </c>
      <c r="K60" s="34">
        <v>50</v>
      </c>
      <c r="L60" s="15">
        <f>SUM(D60:K60)</f>
        <v>400</v>
      </c>
      <c r="M60" s="20">
        <v>10.47</v>
      </c>
      <c r="N60" s="15">
        <f>SUM(D60:K60)*M60</f>
        <v>4188</v>
      </c>
    </row>
    <row r="61" spans="1:14" ht="22.5">
      <c r="A61" s="23"/>
      <c r="B61" s="35" t="s">
        <v>73</v>
      </c>
      <c r="C61" s="36" t="s">
        <v>23</v>
      </c>
      <c r="D61" s="34">
        <v>50</v>
      </c>
      <c r="E61" s="34">
        <v>50</v>
      </c>
      <c r="F61" s="34">
        <v>50</v>
      </c>
      <c r="G61" s="34">
        <v>50</v>
      </c>
      <c r="H61" s="34">
        <v>50</v>
      </c>
      <c r="I61" s="34">
        <v>50</v>
      </c>
      <c r="J61" s="34">
        <v>50</v>
      </c>
      <c r="K61" s="34">
        <v>50</v>
      </c>
      <c r="L61" s="15">
        <f>SUM(D61:K61)</f>
        <v>400</v>
      </c>
      <c r="M61" s="20">
        <v>12.93</v>
      </c>
      <c r="N61" s="15">
        <f>SUM(D61:K61)*M61</f>
        <v>5172</v>
      </c>
    </row>
    <row r="62" spans="1:14" ht="22.5">
      <c r="A62" s="23"/>
      <c r="B62" s="35" t="s">
        <v>74</v>
      </c>
      <c r="C62" s="36" t="s">
        <v>23</v>
      </c>
      <c r="D62" s="34">
        <v>50</v>
      </c>
      <c r="E62" s="34">
        <v>50</v>
      </c>
      <c r="F62" s="34">
        <v>50</v>
      </c>
      <c r="G62" s="34">
        <v>50</v>
      </c>
      <c r="H62" s="34">
        <v>50</v>
      </c>
      <c r="I62" s="34">
        <v>50</v>
      </c>
      <c r="J62" s="34">
        <v>50</v>
      </c>
      <c r="K62" s="34">
        <v>50</v>
      </c>
      <c r="L62" s="15">
        <f>SUM(D62:K62)</f>
        <v>400</v>
      </c>
      <c r="M62" s="20">
        <v>11.48</v>
      </c>
      <c r="N62" s="15">
        <f>SUM(D62:K62)*M62</f>
        <v>4592</v>
      </c>
    </row>
    <row r="63" spans="1:14">
      <c r="A63" s="23"/>
      <c r="B63" s="12"/>
      <c r="C63" s="14"/>
      <c r="D63" s="15"/>
      <c r="E63" s="15"/>
      <c r="F63" s="15"/>
      <c r="G63" s="15"/>
      <c r="H63" s="15"/>
      <c r="I63" s="15"/>
      <c r="J63" s="15"/>
      <c r="K63" s="15"/>
      <c r="L63" s="15"/>
      <c r="M63" s="20"/>
      <c r="N63" s="15"/>
    </row>
    <row r="64" spans="1:14">
      <c r="A64" s="21"/>
      <c r="B64" s="26" t="s">
        <v>75</v>
      </c>
      <c r="C64" s="18"/>
      <c r="D64" s="22"/>
      <c r="E64" s="22"/>
      <c r="F64" s="22"/>
      <c r="G64" s="22"/>
      <c r="H64" s="22"/>
      <c r="I64" s="22"/>
      <c r="J64" s="22"/>
      <c r="K64" s="22"/>
      <c r="L64" s="22"/>
      <c r="M64" s="19"/>
      <c r="N64" s="9">
        <f>SUM(N65:N66)</f>
        <v>33000</v>
      </c>
    </row>
    <row r="65" spans="1:14">
      <c r="A65" s="30"/>
      <c r="B65" s="27" t="s">
        <v>76</v>
      </c>
      <c r="C65" s="31" t="s">
        <v>77</v>
      </c>
      <c r="D65" s="32"/>
      <c r="E65" s="32"/>
      <c r="F65" s="32"/>
      <c r="G65" s="32"/>
      <c r="H65" s="32"/>
      <c r="I65" s="32"/>
      <c r="J65" s="32"/>
      <c r="K65" s="32"/>
      <c r="L65" s="32"/>
      <c r="M65" s="33">
        <v>30000</v>
      </c>
      <c r="N65" s="15">
        <f>M65</f>
        <v>30000</v>
      </c>
    </row>
    <row r="66" spans="1:14" ht="12.75" customHeight="1">
      <c r="A66" s="23"/>
      <c r="B66" s="27" t="s">
        <v>78</v>
      </c>
      <c r="C66" s="3" t="s">
        <v>20</v>
      </c>
      <c r="D66" s="15"/>
      <c r="E66" s="15"/>
      <c r="F66" s="15"/>
      <c r="G66" s="15"/>
      <c r="H66" s="15"/>
      <c r="I66" s="15"/>
      <c r="J66" s="15"/>
      <c r="K66" s="15"/>
      <c r="L66" s="15"/>
      <c r="M66" s="15">
        <v>3000</v>
      </c>
      <c r="N66" s="15">
        <f>M66</f>
        <v>3000</v>
      </c>
    </row>
    <row r="68" spans="1:14" ht="14.25" customHeight="1">
      <c r="L68" s="29" t="s">
        <v>79</v>
      </c>
      <c r="M68" s="159">
        <f>SUM(N4,N9,N19,N46,N59,N64)</f>
        <v>1214755.6548584583</v>
      </c>
      <c r="N68" s="159"/>
    </row>
    <row r="69" spans="1:14" ht="14.25" customHeight="1">
      <c r="L69" s="29" t="s">
        <v>80</v>
      </c>
      <c r="M69" s="159">
        <f>M68*25%</f>
        <v>303688.91371461458</v>
      </c>
      <c r="N69" s="159"/>
    </row>
    <row r="70" spans="1:14" ht="14.25" customHeight="1">
      <c r="L70" s="29" t="s">
        <v>81</v>
      </c>
      <c r="M70" s="159">
        <f>M68+M69</f>
        <v>1518444.568573073</v>
      </c>
      <c r="N70" s="159"/>
    </row>
  </sheetData>
  <mergeCells count="10">
    <mergeCell ref="D1:K1"/>
    <mergeCell ref="A1:A2"/>
    <mergeCell ref="B1:B2"/>
    <mergeCell ref="C1:C2"/>
    <mergeCell ref="L1:L2"/>
    <mergeCell ref="M1:M2"/>
    <mergeCell ref="N1:N2"/>
    <mergeCell ref="M68:N68"/>
    <mergeCell ref="M69:N69"/>
    <mergeCell ref="M70:N70"/>
  </mergeCells>
  <pageMargins left="0.51180599999999998" right="0.51180599999999998" top="0.78749999999999998" bottom="0.78749999999999998" header="0.315278" footer="0.315278"/>
  <pageSetup paperSize="9" fitToWidth="0" orientation="landscape"/>
  <extLst>
    <ext uri="smNativeData">
      <pm:sheetPrefs xmlns:pm="smNativeData" day="164364855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S72"/>
  <sheetViews>
    <sheetView tabSelected="1" topLeftCell="A28" zoomScale="103" zoomScaleNormal="103" workbookViewId="0">
      <selection activeCell="B34" sqref="B34"/>
    </sheetView>
  </sheetViews>
  <sheetFormatPr defaultColWidth="10.85546875" defaultRowHeight="11.25"/>
  <cols>
    <col min="1" max="1" width="4.42578125" style="48" customWidth="1"/>
    <col min="2" max="2" width="48.42578125" style="48" customWidth="1"/>
    <col min="3" max="3" width="4.28515625" style="48" customWidth="1"/>
    <col min="4" max="4" width="10.5703125" style="48" customWidth="1"/>
    <col min="5" max="7" width="10.7109375" style="48" customWidth="1"/>
    <col min="8" max="8" width="10.7109375" style="139" hidden="1" customWidth="1"/>
    <col min="9" max="9" width="10.7109375" style="127" hidden="1" customWidth="1"/>
    <col min="10" max="11" width="10.7109375" style="127" customWidth="1"/>
    <col min="12" max="15" width="12.85546875" style="48" customWidth="1"/>
    <col min="16" max="18" width="10.85546875" style="48"/>
    <col min="19" max="19" width="12.85546875" style="48" customWidth="1"/>
    <col min="20" max="16384" width="10.85546875" style="48"/>
  </cols>
  <sheetData>
    <row r="1" spans="1:19" ht="16.5" customHeight="1">
      <c r="A1" s="177" t="s">
        <v>82</v>
      </c>
      <c r="B1" s="177"/>
      <c r="C1" s="44"/>
      <c r="D1" s="44"/>
      <c r="E1" s="44"/>
      <c r="F1" s="44"/>
      <c r="G1" s="44"/>
      <c r="H1" s="130"/>
      <c r="I1" s="118"/>
      <c r="J1" s="118"/>
      <c r="K1" s="118"/>
      <c r="L1" s="45" t="s">
        <v>212</v>
      </c>
      <c r="M1" s="46" t="s">
        <v>228</v>
      </c>
      <c r="N1" s="47"/>
      <c r="O1" s="178"/>
    </row>
    <row r="2" spans="1:19" ht="14.25" customHeight="1">
      <c r="A2" s="176" t="s">
        <v>209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49" t="s">
        <v>207</v>
      </c>
      <c r="M2" s="50">
        <v>44798</v>
      </c>
      <c r="N2" s="47"/>
      <c r="O2" s="178"/>
    </row>
    <row r="3" spans="1:19" ht="14.25" customHeight="1">
      <c r="A3" s="176" t="s">
        <v>210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49" t="s">
        <v>208</v>
      </c>
      <c r="M3" s="51" t="s">
        <v>229</v>
      </c>
      <c r="N3" s="47"/>
      <c r="O3" s="178"/>
    </row>
    <row r="4" spans="1:19" ht="14.25" customHeight="1">
      <c r="A4" s="176" t="s">
        <v>211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52"/>
      <c r="M4" s="52"/>
      <c r="N4" s="47"/>
      <c r="O4" s="178"/>
    </row>
    <row r="5" spans="1:19" ht="12" thickBot="1">
      <c r="A5" s="166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</row>
    <row r="6" spans="1:19">
      <c r="A6" s="170" t="s">
        <v>0</v>
      </c>
      <c r="B6" s="172" t="s">
        <v>213</v>
      </c>
      <c r="C6" s="174" t="s">
        <v>2</v>
      </c>
      <c r="D6" s="53" t="s">
        <v>83</v>
      </c>
      <c r="E6" s="167" t="s">
        <v>84</v>
      </c>
      <c r="F6" s="168"/>
      <c r="G6" s="168"/>
      <c r="H6" s="168"/>
      <c r="I6" s="168"/>
      <c r="J6" s="168"/>
      <c r="K6" s="169"/>
      <c r="L6" s="168" t="s">
        <v>85</v>
      </c>
      <c r="M6" s="168"/>
      <c r="N6" s="168"/>
      <c r="O6" s="169"/>
      <c r="S6" s="54"/>
    </row>
    <row r="7" spans="1:19" ht="12" thickBot="1">
      <c r="A7" s="171"/>
      <c r="B7" s="173"/>
      <c r="C7" s="175"/>
      <c r="D7" s="55" t="s">
        <v>86</v>
      </c>
      <c r="E7" s="141" t="s">
        <v>87</v>
      </c>
      <c r="F7" s="131" t="s">
        <v>225</v>
      </c>
      <c r="G7" s="131" t="s">
        <v>226</v>
      </c>
      <c r="H7" s="131" t="s">
        <v>223</v>
      </c>
      <c r="I7" s="56" t="s">
        <v>224</v>
      </c>
      <c r="J7" s="56" t="s">
        <v>89</v>
      </c>
      <c r="K7" s="142" t="s">
        <v>90</v>
      </c>
      <c r="L7" s="57" t="s">
        <v>87</v>
      </c>
      <c r="M7" s="58" t="s">
        <v>88</v>
      </c>
      <c r="N7" s="58" t="s">
        <v>91</v>
      </c>
      <c r="O7" s="59" t="s">
        <v>90</v>
      </c>
    </row>
    <row r="8" spans="1:19" ht="9.75" customHeight="1">
      <c r="A8" s="60"/>
      <c r="B8" s="61"/>
      <c r="C8" s="62"/>
      <c r="D8" s="63"/>
      <c r="E8" s="62"/>
      <c r="F8" s="62"/>
      <c r="G8" s="62"/>
      <c r="H8" s="132"/>
      <c r="I8" s="62"/>
      <c r="J8" s="62"/>
      <c r="K8" s="62"/>
      <c r="L8" s="64"/>
      <c r="M8" s="62"/>
      <c r="N8" s="62"/>
      <c r="O8" s="63"/>
    </row>
    <row r="9" spans="1:19" ht="15.75" customHeight="1">
      <c r="A9" s="65" t="s">
        <v>92</v>
      </c>
      <c r="B9" s="66" t="s">
        <v>93</v>
      </c>
      <c r="C9" s="67"/>
      <c r="D9" s="67"/>
      <c r="E9" s="67"/>
      <c r="F9" s="67"/>
      <c r="G9" s="67"/>
      <c r="H9" s="133"/>
      <c r="I9" s="119"/>
      <c r="J9" s="119"/>
      <c r="K9" s="119"/>
      <c r="L9" s="68">
        <f>SUM(L10:L12)</f>
        <v>72052.14</v>
      </c>
      <c r="M9" s="68">
        <f>SUM(M10:M12)</f>
        <v>10619.701499999999</v>
      </c>
      <c r="N9" s="68">
        <f>SUM(N10:N12)</f>
        <v>35817.044999999998</v>
      </c>
      <c r="O9" s="68">
        <f>SUM(O10:O12)</f>
        <v>36235.094999999994</v>
      </c>
    </row>
    <row r="10" spans="1:19" ht="15.75" customHeight="1">
      <c r="A10" s="69" t="s">
        <v>94</v>
      </c>
      <c r="B10" s="70" t="s">
        <v>95</v>
      </c>
      <c r="C10" s="71" t="s">
        <v>96</v>
      </c>
      <c r="D10" s="72">
        <v>418.04</v>
      </c>
      <c r="E10" s="72">
        <v>1</v>
      </c>
      <c r="F10" s="72"/>
      <c r="G10" s="72"/>
      <c r="H10" s="134"/>
      <c r="I10" s="134">
        <v>1</v>
      </c>
      <c r="J10" s="120">
        <f>F10+G10+H10+I10</f>
        <v>1</v>
      </c>
      <c r="K10" s="120">
        <f>E10-J10</f>
        <v>0</v>
      </c>
      <c r="L10" s="73">
        <f>D10*E10</f>
        <v>418.04</v>
      </c>
      <c r="M10" s="73">
        <f>(L10/E10)*F10</f>
        <v>0</v>
      </c>
      <c r="N10" s="73">
        <f>(L10/E10)*J10</f>
        <v>418.04</v>
      </c>
      <c r="O10" s="73">
        <f>L10-N10</f>
        <v>0</v>
      </c>
    </row>
    <row r="11" spans="1:19" ht="15.75" customHeight="1">
      <c r="A11" s="74" t="s">
        <v>97</v>
      </c>
      <c r="B11" s="75" t="s">
        <v>98</v>
      </c>
      <c r="C11" s="76" t="s">
        <v>99</v>
      </c>
      <c r="D11" s="77">
        <v>836.09</v>
      </c>
      <c r="E11" s="77">
        <v>1</v>
      </c>
      <c r="F11" s="145"/>
      <c r="G11" s="145"/>
      <c r="H11" s="117"/>
      <c r="I11" s="117"/>
      <c r="J11" s="120">
        <f t="shared" ref="J11:J12" si="0">F11+G11+H11+I11</f>
        <v>0</v>
      </c>
      <c r="K11" s="122">
        <f>E11-J11</f>
        <v>1</v>
      </c>
      <c r="L11" s="78">
        <f>D11*E11</f>
        <v>836.09</v>
      </c>
      <c r="M11" s="73">
        <f t="shared" ref="M11:M12" si="1">(L11/E11)*F11</f>
        <v>0</v>
      </c>
      <c r="N11" s="78">
        <f>(L11/E11)*J11</f>
        <v>0</v>
      </c>
      <c r="O11" s="78">
        <f>L11-N11</f>
        <v>836.09</v>
      </c>
    </row>
    <row r="12" spans="1:19" ht="15.75" customHeight="1">
      <c r="A12" s="74" t="s">
        <v>100</v>
      </c>
      <c r="B12" s="75" t="s">
        <v>101</v>
      </c>
      <c r="C12" s="76" t="s">
        <v>96</v>
      </c>
      <c r="D12" s="77">
        <v>70798.009999999995</v>
      </c>
      <c r="E12" s="77">
        <v>1</v>
      </c>
      <c r="F12" s="145">
        <v>0.15</v>
      </c>
      <c r="G12" s="145">
        <v>0.1</v>
      </c>
      <c r="H12" s="117">
        <v>0.15</v>
      </c>
      <c r="I12" s="117">
        <v>0.1</v>
      </c>
      <c r="J12" s="120">
        <f t="shared" si="0"/>
        <v>0.5</v>
      </c>
      <c r="K12" s="122">
        <f>E12-J12</f>
        <v>0.5</v>
      </c>
      <c r="L12" s="78">
        <f>D12*E12</f>
        <v>70798.009999999995</v>
      </c>
      <c r="M12" s="73">
        <f t="shared" si="1"/>
        <v>10619.701499999999</v>
      </c>
      <c r="N12" s="78">
        <f>(L12/E12)*J12</f>
        <v>35399.004999999997</v>
      </c>
      <c r="O12" s="78">
        <f>L12-N12</f>
        <v>35399.004999999997</v>
      </c>
    </row>
    <row r="13" spans="1:19" ht="15.75" customHeight="1">
      <c r="A13" s="79" t="s">
        <v>102</v>
      </c>
      <c r="B13" s="80" t="s">
        <v>21</v>
      </c>
      <c r="C13" s="81"/>
      <c r="D13" s="82"/>
      <c r="E13" s="83"/>
      <c r="F13" s="146"/>
      <c r="G13" s="146"/>
      <c r="H13" s="135"/>
      <c r="I13" s="123"/>
      <c r="J13" s="123"/>
      <c r="K13" s="123"/>
      <c r="L13" s="84">
        <f>SUM(L14:L21)</f>
        <v>37572.1</v>
      </c>
      <c r="M13" s="84">
        <f>SUM(M14:M21)</f>
        <v>1188.3</v>
      </c>
      <c r="N13" s="84">
        <f>SUM(N14:N21)</f>
        <v>3651.94</v>
      </c>
      <c r="O13" s="84">
        <f>SUM(O14:O21)</f>
        <v>33920.159999999996</v>
      </c>
    </row>
    <row r="14" spans="1:19" ht="22.5">
      <c r="A14" s="74" t="s">
        <v>103</v>
      </c>
      <c r="B14" s="85" t="s">
        <v>104</v>
      </c>
      <c r="C14" s="86" t="s">
        <v>105</v>
      </c>
      <c r="D14" s="77">
        <v>5.38</v>
      </c>
      <c r="E14" s="87">
        <v>70</v>
      </c>
      <c r="F14" s="147">
        <v>10</v>
      </c>
      <c r="G14" s="147">
        <v>10</v>
      </c>
      <c r="H14" s="117">
        <v>10</v>
      </c>
      <c r="I14" s="121"/>
      <c r="J14" s="120">
        <f t="shared" ref="J14:J20" si="2">F14+G14+H14+I14</f>
        <v>30</v>
      </c>
      <c r="K14" s="122">
        <f t="shared" ref="K14:K21" si="3">E14-J14</f>
        <v>40</v>
      </c>
      <c r="L14" s="78">
        <f t="shared" ref="L14:L21" si="4">D14*E14</f>
        <v>376.59999999999997</v>
      </c>
      <c r="M14" s="73">
        <f t="shared" ref="M14:M21" si="5">(L14/E14)*F14</f>
        <v>53.8</v>
      </c>
      <c r="N14" s="78">
        <f t="shared" ref="N14:N21" si="6">(L14/E14)*J14</f>
        <v>161.4</v>
      </c>
      <c r="O14" s="78">
        <f t="shared" ref="O14:O21" si="7">L14-N14</f>
        <v>215.19999999999996</v>
      </c>
    </row>
    <row r="15" spans="1:19" ht="15.75" customHeight="1">
      <c r="A15" s="74" t="s">
        <v>106</v>
      </c>
      <c r="B15" s="85" t="s">
        <v>24</v>
      </c>
      <c r="C15" s="86" t="s">
        <v>105</v>
      </c>
      <c r="D15" s="77">
        <v>16.89</v>
      </c>
      <c r="E15" s="87">
        <v>140</v>
      </c>
      <c r="F15" s="147"/>
      <c r="G15" s="147"/>
      <c r="H15" s="117"/>
      <c r="I15" s="121"/>
      <c r="J15" s="120">
        <f t="shared" si="2"/>
        <v>0</v>
      </c>
      <c r="K15" s="122">
        <f t="shared" si="3"/>
        <v>140</v>
      </c>
      <c r="L15" s="78">
        <f t="shared" si="4"/>
        <v>2364.6</v>
      </c>
      <c r="M15" s="73">
        <f t="shared" si="5"/>
        <v>0</v>
      </c>
      <c r="N15" s="78">
        <f t="shared" si="6"/>
        <v>0</v>
      </c>
      <c r="O15" s="78">
        <f t="shared" si="7"/>
        <v>2364.6</v>
      </c>
    </row>
    <row r="16" spans="1:19" ht="15.75" customHeight="1">
      <c r="A16" s="74" t="s">
        <v>107</v>
      </c>
      <c r="B16" s="85" t="s">
        <v>25</v>
      </c>
      <c r="C16" s="86" t="s">
        <v>105</v>
      </c>
      <c r="D16" s="77">
        <v>8.92</v>
      </c>
      <c r="E16" s="87">
        <v>140</v>
      </c>
      <c r="F16" s="147"/>
      <c r="G16" s="147"/>
      <c r="H16" s="117"/>
      <c r="I16" s="121"/>
      <c r="J16" s="120">
        <f t="shared" si="2"/>
        <v>0</v>
      </c>
      <c r="K16" s="122">
        <f t="shared" si="3"/>
        <v>140</v>
      </c>
      <c r="L16" s="78">
        <f t="shared" si="4"/>
        <v>1248.8</v>
      </c>
      <c r="M16" s="73">
        <f t="shared" si="5"/>
        <v>0</v>
      </c>
      <c r="N16" s="78">
        <f t="shared" si="6"/>
        <v>0</v>
      </c>
      <c r="O16" s="78">
        <f t="shared" si="7"/>
        <v>1248.8</v>
      </c>
    </row>
    <row r="17" spans="1:15" ht="15.75" customHeight="1">
      <c r="A17" s="74" t="s">
        <v>108</v>
      </c>
      <c r="B17" s="85" t="s">
        <v>26</v>
      </c>
      <c r="C17" s="86" t="s">
        <v>96</v>
      </c>
      <c r="D17" s="77">
        <v>0.72</v>
      </c>
      <c r="E17" s="87">
        <v>400</v>
      </c>
      <c r="F17" s="147">
        <v>56</v>
      </c>
      <c r="G17" s="147">
        <v>56</v>
      </c>
      <c r="H17" s="117"/>
      <c r="I17" s="117">
        <v>56</v>
      </c>
      <c r="J17" s="120">
        <f t="shared" si="2"/>
        <v>168</v>
      </c>
      <c r="K17" s="122">
        <f t="shared" si="3"/>
        <v>232</v>
      </c>
      <c r="L17" s="78">
        <f t="shared" si="4"/>
        <v>288</v>
      </c>
      <c r="M17" s="73">
        <f t="shared" si="5"/>
        <v>40.32</v>
      </c>
      <c r="N17" s="78">
        <f t="shared" si="6"/>
        <v>120.96</v>
      </c>
      <c r="O17" s="78">
        <f t="shared" si="7"/>
        <v>167.04000000000002</v>
      </c>
    </row>
    <row r="18" spans="1:15" ht="22.5">
      <c r="A18" s="74" t="s">
        <v>109</v>
      </c>
      <c r="B18" s="85" t="s">
        <v>28</v>
      </c>
      <c r="C18" s="86" t="s">
        <v>105</v>
      </c>
      <c r="D18" s="77">
        <v>7.82</v>
      </c>
      <c r="E18" s="87">
        <v>35</v>
      </c>
      <c r="F18" s="147">
        <v>5</v>
      </c>
      <c r="G18" s="147">
        <v>5</v>
      </c>
      <c r="H18" s="117">
        <v>5</v>
      </c>
      <c r="I18" s="117"/>
      <c r="J18" s="120">
        <f t="shared" si="2"/>
        <v>15</v>
      </c>
      <c r="K18" s="122">
        <f t="shared" si="3"/>
        <v>20</v>
      </c>
      <c r="L18" s="78">
        <f t="shared" si="4"/>
        <v>273.7</v>
      </c>
      <c r="M18" s="73">
        <f t="shared" si="5"/>
        <v>39.099999999999994</v>
      </c>
      <c r="N18" s="78">
        <f t="shared" si="6"/>
        <v>117.3</v>
      </c>
      <c r="O18" s="78">
        <f t="shared" si="7"/>
        <v>156.39999999999998</v>
      </c>
    </row>
    <row r="19" spans="1:15" ht="22.5">
      <c r="A19" s="74" t="s">
        <v>110</v>
      </c>
      <c r="B19" s="85" t="s">
        <v>29</v>
      </c>
      <c r="C19" s="86" t="s">
        <v>111</v>
      </c>
      <c r="D19" s="77">
        <v>0.34</v>
      </c>
      <c r="E19" s="87">
        <v>56000</v>
      </c>
      <c r="F19" s="147">
        <v>2762</v>
      </c>
      <c r="G19" s="147">
        <v>2300</v>
      </c>
      <c r="H19" s="117">
        <f>1600+(24*20)</f>
        <v>2080</v>
      </c>
      <c r="I19" s="117">
        <v>1400</v>
      </c>
      <c r="J19" s="120">
        <f t="shared" si="2"/>
        <v>8542</v>
      </c>
      <c r="K19" s="122">
        <f t="shared" si="3"/>
        <v>47458</v>
      </c>
      <c r="L19" s="78">
        <f t="shared" si="4"/>
        <v>19040</v>
      </c>
      <c r="M19" s="73">
        <f t="shared" si="5"/>
        <v>939.08</v>
      </c>
      <c r="N19" s="78">
        <f t="shared" si="6"/>
        <v>2904.28</v>
      </c>
      <c r="O19" s="78">
        <f t="shared" si="7"/>
        <v>16135.72</v>
      </c>
    </row>
    <row r="20" spans="1:15" ht="22.5">
      <c r="A20" s="74" t="s">
        <v>112</v>
      </c>
      <c r="B20" s="85" t="s">
        <v>31</v>
      </c>
      <c r="C20" s="86" t="s">
        <v>105</v>
      </c>
      <c r="D20" s="77">
        <v>1.1599999999999999</v>
      </c>
      <c r="E20" s="87">
        <v>700</v>
      </c>
      <c r="F20" s="147">
        <v>100</v>
      </c>
      <c r="G20" s="147">
        <v>100</v>
      </c>
      <c r="H20" s="117">
        <v>100</v>
      </c>
      <c r="I20" s="121"/>
      <c r="J20" s="120">
        <f t="shared" si="2"/>
        <v>300</v>
      </c>
      <c r="K20" s="122">
        <f t="shared" si="3"/>
        <v>400</v>
      </c>
      <c r="L20" s="78">
        <f t="shared" si="4"/>
        <v>812</v>
      </c>
      <c r="M20" s="73">
        <f t="shared" si="5"/>
        <v>115.99999999999999</v>
      </c>
      <c r="N20" s="78">
        <f t="shared" si="6"/>
        <v>348</v>
      </c>
      <c r="O20" s="78">
        <f t="shared" si="7"/>
        <v>464</v>
      </c>
    </row>
    <row r="21" spans="1:15" ht="15.75" customHeight="1">
      <c r="A21" s="74" t="s">
        <v>113</v>
      </c>
      <c r="B21" s="75" t="s">
        <v>32</v>
      </c>
      <c r="C21" s="76" t="s">
        <v>99</v>
      </c>
      <c r="D21" s="77">
        <v>376.24</v>
      </c>
      <c r="E21" s="77">
        <v>35</v>
      </c>
      <c r="F21" s="145"/>
      <c r="G21" s="145"/>
      <c r="H21" s="117"/>
      <c r="I21" s="121"/>
      <c r="J21" s="122">
        <f>H21+I21</f>
        <v>0</v>
      </c>
      <c r="K21" s="122">
        <f t="shared" si="3"/>
        <v>35</v>
      </c>
      <c r="L21" s="78">
        <f t="shared" si="4"/>
        <v>13168.4</v>
      </c>
      <c r="M21" s="73">
        <f t="shared" si="5"/>
        <v>0</v>
      </c>
      <c r="N21" s="78">
        <f t="shared" si="6"/>
        <v>0</v>
      </c>
      <c r="O21" s="78">
        <f t="shared" si="7"/>
        <v>13168.4</v>
      </c>
    </row>
    <row r="22" spans="1:15" ht="15.75" customHeight="1">
      <c r="A22" s="88" t="s">
        <v>114</v>
      </c>
      <c r="B22" s="80" t="s">
        <v>33</v>
      </c>
      <c r="C22" s="81"/>
      <c r="D22" s="89"/>
      <c r="E22" s="89"/>
      <c r="F22" s="148"/>
      <c r="G22" s="148"/>
      <c r="H22" s="135"/>
      <c r="I22" s="123"/>
      <c r="J22" s="123"/>
      <c r="K22" s="123"/>
      <c r="L22" s="84">
        <f>SUM(L23:L49)</f>
        <v>521994.78</v>
      </c>
      <c r="M22" s="84">
        <f>SUM(M23:M49)</f>
        <v>45274.250000000007</v>
      </c>
      <c r="N22" s="84">
        <f>SUM(N23:N49)</f>
        <v>138952.46199999997</v>
      </c>
      <c r="O22" s="84">
        <f>SUM(O23:O49)</f>
        <v>383042.31800000009</v>
      </c>
    </row>
    <row r="23" spans="1:15" ht="15.75" customHeight="1">
      <c r="A23" s="90" t="s">
        <v>115</v>
      </c>
      <c r="B23" s="85" t="s">
        <v>34</v>
      </c>
      <c r="C23" s="86" t="s">
        <v>96</v>
      </c>
      <c r="D23" s="77">
        <v>17.350000000000001</v>
      </c>
      <c r="E23" s="87">
        <v>96</v>
      </c>
      <c r="F23" s="147">
        <v>10</v>
      </c>
      <c r="G23" s="147">
        <v>11</v>
      </c>
      <c r="H23" s="117">
        <v>11</v>
      </c>
      <c r="I23" s="117">
        <v>11</v>
      </c>
      <c r="J23" s="120">
        <f t="shared" ref="J23:J49" si="8">F23+G23+H23+I23</f>
        <v>43</v>
      </c>
      <c r="K23" s="122">
        <f t="shared" ref="K23:K49" si="9">E23-J23</f>
        <v>53</v>
      </c>
      <c r="L23" s="78">
        <f t="shared" ref="L23:L49" si="10">D23*E23</f>
        <v>1665.6000000000001</v>
      </c>
      <c r="M23" s="73">
        <f t="shared" ref="M23:M49" si="11">(L23/E23)*F23</f>
        <v>173.5</v>
      </c>
      <c r="N23" s="78">
        <f t="shared" ref="N23:N49" si="12">(L23/E23)*J23</f>
        <v>746.05000000000007</v>
      </c>
      <c r="O23" s="78">
        <f t="shared" ref="O23:O49" si="13">L23-N23</f>
        <v>919.55000000000007</v>
      </c>
    </row>
    <row r="24" spans="1:15" ht="15.75" customHeight="1">
      <c r="A24" s="90" t="s">
        <v>116</v>
      </c>
      <c r="B24" s="85" t="s">
        <v>35</v>
      </c>
      <c r="C24" s="91" t="s">
        <v>96</v>
      </c>
      <c r="D24" s="77">
        <v>22.34</v>
      </c>
      <c r="E24" s="87">
        <v>32</v>
      </c>
      <c r="F24" s="147">
        <v>8</v>
      </c>
      <c r="G24" s="147">
        <v>7</v>
      </c>
      <c r="H24" s="117">
        <v>2</v>
      </c>
      <c r="I24" s="117">
        <v>4</v>
      </c>
      <c r="J24" s="120">
        <f t="shared" si="8"/>
        <v>21</v>
      </c>
      <c r="K24" s="122">
        <f t="shared" si="9"/>
        <v>11</v>
      </c>
      <c r="L24" s="78">
        <f t="shared" si="10"/>
        <v>714.88</v>
      </c>
      <c r="M24" s="73">
        <f t="shared" si="11"/>
        <v>178.72</v>
      </c>
      <c r="N24" s="78">
        <f t="shared" si="12"/>
        <v>469.14</v>
      </c>
      <c r="O24" s="78">
        <f t="shared" si="13"/>
        <v>245.74</v>
      </c>
    </row>
    <row r="25" spans="1:15" ht="33.75">
      <c r="A25" s="90" t="s">
        <v>117</v>
      </c>
      <c r="B25" s="85" t="s">
        <v>36</v>
      </c>
      <c r="C25" s="91" t="s">
        <v>111</v>
      </c>
      <c r="D25" s="77">
        <v>166.08</v>
      </c>
      <c r="E25" s="87">
        <v>450</v>
      </c>
      <c r="F25" s="147">
        <v>110</v>
      </c>
      <c r="G25" s="147">
        <v>63</v>
      </c>
      <c r="H25" s="117">
        <v>29.65</v>
      </c>
      <c r="I25" s="117">
        <v>17</v>
      </c>
      <c r="J25" s="120">
        <f t="shared" si="8"/>
        <v>219.65</v>
      </c>
      <c r="K25" s="122">
        <f t="shared" si="9"/>
        <v>230.35</v>
      </c>
      <c r="L25" s="78">
        <f t="shared" si="10"/>
        <v>74736</v>
      </c>
      <c r="M25" s="73">
        <f t="shared" si="11"/>
        <v>18268.800000000003</v>
      </c>
      <c r="N25" s="78">
        <f t="shared" si="12"/>
        <v>36479.472000000002</v>
      </c>
      <c r="O25" s="78">
        <f t="shared" si="13"/>
        <v>38256.527999999998</v>
      </c>
    </row>
    <row r="26" spans="1:15">
      <c r="A26" s="90" t="s">
        <v>118</v>
      </c>
      <c r="B26" s="85" t="s">
        <v>37</v>
      </c>
      <c r="C26" s="86" t="s">
        <v>99</v>
      </c>
      <c r="D26" s="77">
        <v>94.81</v>
      </c>
      <c r="E26" s="87">
        <v>14</v>
      </c>
      <c r="F26" s="147"/>
      <c r="G26" s="147"/>
      <c r="H26" s="117"/>
      <c r="I26" s="117"/>
      <c r="J26" s="120">
        <f t="shared" si="8"/>
        <v>0</v>
      </c>
      <c r="K26" s="122">
        <f t="shared" si="9"/>
        <v>14</v>
      </c>
      <c r="L26" s="78">
        <f t="shared" si="10"/>
        <v>1327.3400000000001</v>
      </c>
      <c r="M26" s="73">
        <f t="shared" si="11"/>
        <v>0</v>
      </c>
      <c r="N26" s="78">
        <f t="shared" si="12"/>
        <v>0</v>
      </c>
      <c r="O26" s="78">
        <f t="shared" si="13"/>
        <v>1327.3400000000001</v>
      </c>
    </row>
    <row r="27" spans="1:15" ht="33.75">
      <c r="A27" s="90" t="s">
        <v>119</v>
      </c>
      <c r="B27" s="92" t="s">
        <v>120</v>
      </c>
      <c r="C27" s="86" t="s">
        <v>111</v>
      </c>
      <c r="D27" s="77">
        <v>2.41</v>
      </c>
      <c r="E27" s="87">
        <v>16000</v>
      </c>
      <c r="F27" s="147">
        <v>700</v>
      </c>
      <c r="G27" s="147">
        <v>700</v>
      </c>
      <c r="H27" s="117">
        <v>500</v>
      </c>
      <c r="I27" s="117">
        <v>840</v>
      </c>
      <c r="J27" s="120">
        <f t="shared" si="8"/>
        <v>2740</v>
      </c>
      <c r="K27" s="122">
        <f t="shared" si="9"/>
        <v>13260</v>
      </c>
      <c r="L27" s="78">
        <f t="shared" si="10"/>
        <v>38560</v>
      </c>
      <c r="M27" s="73">
        <f t="shared" si="11"/>
        <v>1687</v>
      </c>
      <c r="N27" s="78">
        <f t="shared" si="12"/>
        <v>6603.4000000000005</v>
      </c>
      <c r="O27" s="78">
        <f t="shared" si="13"/>
        <v>31956.6</v>
      </c>
    </row>
    <row r="28" spans="1:15" ht="33.75">
      <c r="A28" s="90" t="s">
        <v>121</v>
      </c>
      <c r="B28" s="92" t="s">
        <v>122</v>
      </c>
      <c r="C28" s="86" t="s">
        <v>111</v>
      </c>
      <c r="D28" s="77">
        <v>3.22</v>
      </c>
      <c r="E28" s="87">
        <v>20000</v>
      </c>
      <c r="F28" s="147">
        <v>1450</v>
      </c>
      <c r="G28" s="147">
        <v>1600</v>
      </c>
      <c r="H28" s="117">
        <v>1400</v>
      </c>
      <c r="I28" s="117">
        <v>860</v>
      </c>
      <c r="J28" s="120">
        <f t="shared" si="8"/>
        <v>5310</v>
      </c>
      <c r="K28" s="122">
        <f t="shared" si="9"/>
        <v>14690</v>
      </c>
      <c r="L28" s="78">
        <f t="shared" si="10"/>
        <v>64400.000000000007</v>
      </c>
      <c r="M28" s="73">
        <f t="shared" si="11"/>
        <v>4669</v>
      </c>
      <c r="N28" s="78">
        <f t="shared" si="12"/>
        <v>17098.2</v>
      </c>
      <c r="O28" s="78">
        <f t="shared" si="13"/>
        <v>47301.8</v>
      </c>
    </row>
    <row r="29" spans="1:15" ht="33.75">
      <c r="A29" s="90" t="s">
        <v>123</v>
      </c>
      <c r="B29" s="92" t="s">
        <v>124</v>
      </c>
      <c r="C29" s="86" t="s">
        <v>111</v>
      </c>
      <c r="D29" s="77">
        <v>4.5599999999999996</v>
      </c>
      <c r="E29" s="87">
        <v>2400</v>
      </c>
      <c r="F29" s="147"/>
      <c r="G29" s="147"/>
      <c r="H29" s="117"/>
      <c r="I29" s="117">
        <v>150</v>
      </c>
      <c r="J29" s="120">
        <f t="shared" si="8"/>
        <v>150</v>
      </c>
      <c r="K29" s="122">
        <f t="shared" si="9"/>
        <v>2250</v>
      </c>
      <c r="L29" s="78">
        <f t="shared" si="10"/>
        <v>10943.999999999998</v>
      </c>
      <c r="M29" s="73">
        <f t="shared" si="11"/>
        <v>0</v>
      </c>
      <c r="N29" s="78">
        <f t="shared" si="12"/>
        <v>683.99999999999989</v>
      </c>
      <c r="O29" s="78">
        <f t="shared" si="13"/>
        <v>10259.999999999998</v>
      </c>
    </row>
    <row r="30" spans="1:15" ht="33.75">
      <c r="A30" s="90" t="s">
        <v>125</v>
      </c>
      <c r="B30" s="92" t="s">
        <v>126</v>
      </c>
      <c r="C30" s="86" t="s">
        <v>111</v>
      </c>
      <c r="D30" s="77">
        <v>6.14</v>
      </c>
      <c r="E30" s="87">
        <v>300</v>
      </c>
      <c r="F30" s="147"/>
      <c r="G30" s="147">
        <v>95</v>
      </c>
      <c r="H30" s="117"/>
      <c r="I30" s="117">
        <v>205</v>
      </c>
      <c r="J30" s="120">
        <f t="shared" si="8"/>
        <v>300</v>
      </c>
      <c r="K30" s="122">
        <f t="shared" si="9"/>
        <v>0</v>
      </c>
      <c r="L30" s="78">
        <f t="shared" si="10"/>
        <v>1842</v>
      </c>
      <c r="M30" s="73">
        <f t="shared" si="11"/>
        <v>0</v>
      </c>
      <c r="N30" s="78">
        <f t="shared" si="12"/>
        <v>1842</v>
      </c>
      <c r="O30" s="78">
        <f t="shared" si="13"/>
        <v>0</v>
      </c>
    </row>
    <row r="31" spans="1:15" ht="33.75">
      <c r="A31" s="90" t="s">
        <v>127</v>
      </c>
      <c r="B31" s="92" t="s">
        <v>128</v>
      </c>
      <c r="C31" s="86" t="s">
        <v>111</v>
      </c>
      <c r="D31" s="77">
        <v>9.66</v>
      </c>
      <c r="E31" s="87">
        <v>300</v>
      </c>
      <c r="F31" s="147"/>
      <c r="G31" s="147"/>
      <c r="H31" s="117"/>
      <c r="I31" s="117"/>
      <c r="J31" s="120">
        <f t="shared" si="8"/>
        <v>0</v>
      </c>
      <c r="K31" s="122">
        <f t="shared" si="9"/>
        <v>300</v>
      </c>
      <c r="L31" s="78">
        <f t="shared" si="10"/>
        <v>2898</v>
      </c>
      <c r="M31" s="73">
        <f t="shared" si="11"/>
        <v>0</v>
      </c>
      <c r="N31" s="78">
        <f t="shared" si="12"/>
        <v>0</v>
      </c>
      <c r="O31" s="78">
        <f t="shared" si="13"/>
        <v>2898</v>
      </c>
    </row>
    <row r="32" spans="1:15" ht="22.5">
      <c r="A32" s="90" t="s">
        <v>129</v>
      </c>
      <c r="B32" s="92" t="s">
        <v>130</v>
      </c>
      <c r="C32" s="86" t="s">
        <v>111</v>
      </c>
      <c r="D32" s="77">
        <v>10.02</v>
      </c>
      <c r="E32" s="87">
        <v>300</v>
      </c>
      <c r="F32" s="147"/>
      <c r="G32" s="147"/>
      <c r="H32" s="117"/>
      <c r="I32" s="117"/>
      <c r="J32" s="120">
        <f t="shared" si="8"/>
        <v>0</v>
      </c>
      <c r="K32" s="122">
        <f t="shared" si="9"/>
        <v>300</v>
      </c>
      <c r="L32" s="78">
        <f t="shared" si="10"/>
        <v>3006</v>
      </c>
      <c r="M32" s="73">
        <f t="shared" si="11"/>
        <v>0</v>
      </c>
      <c r="N32" s="78">
        <f t="shared" si="12"/>
        <v>0</v>
      </c>
      <c r="O32" s="78">
        <f t="shared" si="13"/>
        <v>3006</v>
      </c>
    </row>
    <row r="33" spans="1:15" ht="22.5">
      <c r="A33" s="90" t="s">
        <v>131</v>
      </c>
      <c r="B33" s="92" t="s">
        <v>132</v>
      </c>
      <c r="C33" s="86" t="s">
        <v>111</v>
      </c>
      <c r="D33" s="77">
        <v>16.440000000000001</v>
      </c>
      <c r="E33" s="87">
        <v>300</v>
      </c>
      <c r="F33" s="147"/>
      <c r="G33" s="147"/>
      <c r="H33" s="117"/>
      <c r="I33" s="117"/>
      <c r="J33" s="120">
        <f t="shared" si="8"/>
        <v>0</v>
      </c>
      <c r="K33" s="122">
        <f t="shared" si="9"/>
        <v>300</v>
      </c>
      <c r="L33" s="78">
        <f t="shared" si="10"/>
        <v>4932</v>
      </c>
      <c r="M33" s="73">
        <f t="shared" si="11"/>
        <v>0</v>
      </c>
      <c r="N33" s="78">
        <f t="shared" si="12"/>
        <v>0</v>
      </c>
      <c r="O33" s="78">
        <f t="shared" si="13"/>
        <v>4932</v>
      </c>
    </row>
    <row r="34" spans="1:15" ht="15.75" customHeight="1">
      <c r="A34" s="90" t="s">
        <v>133</v>
      </c>
      <c r="B34" s="85" t="s">
        <v>45</v>
      </c>
      <c r="C34" s="86" t="s">
        <v>111</v>
      </c>
      <c r="D34" s="77">
        <v>59.42</v>
      </c>
      <c r="E34" s="87">
        <v>160</v>
      </c>
      <c r="F34" s="147"/>
      <c r="G34" s="147">
        <v>84</v>
      </c>
      <c r="H34" s="117">
        <v>36</v>
      </c>
      <c r="I34" s="117">
        <v>40</v>
      </c>
      <c r="J34" s="120">
        <f t="shared" si="8"/>
        <v>160</v>
      </c>
      <c r="K34" s="122">
        <f t="shared" si="9"/>
        <v>0</v>
      </c>
      <c r="L34" s="78">
        <f t="shared" si="10"/>
        <v>9507.2000000000007</v>
      </c>
      <c r="M34" s="73">
        <f t="shared" si="11"/>
        <v>0</v>
      </c>
      <c r="N34" s="78">
        <f t="shared" si="12"/>
        <v>9507.2000000000007</v>
      </c>
      <c r="O34" s="78">
        <f t="shared" si="13"/>
        <v>0</v>
      </c>
    </row>
    <row r="35" spans="1:15" ht="15.75" customHeight="1">
      <c r="A35" s="90" t="s">
        <v>134</v>
      </c>
      <c r="B35" s="85" t="s">
        <v>46</v>
      </c>
      <c r="C35" s="91" t="s">
        <v>111</v>
      </c>
      <c r="D35" s="77">
        <v>73.58</v>
      </c>
      <c r="E35" s="87">
        <v>80</v>
      </c>
      <c r="F35" s="147"/>
      <c r="G35" s="147">
        <v>53</v>
      </c>
      <c r="H35" s="117">
        <v>27</v>
      </c>
      <c r="I35" s="117"/>
      <c r="J35" s="120">
        <f t="shared" si="8"/>
        <v>80</v>
      </c>
      <c r="K35" s="122">
        <f t="shared" si="9"/>
        <v>0</v>
      </c>
      <c r="L35" s="78">
        <f t="shared" si="10"/>
        <v>5886.4</v>
      </c>
      <c r="M35" s="73">
        <f t="shared" si="11"/>
        <v>0</v>
      </c>
      <c r="N35" s="78">
        <f t="shared" si="12"/>
        <v>5886.4</v>
      </c>
      <c r="O35" s="78">
        <f t="shared" si="13"/>
        <v>0</v>
      </c>
    </row>
    <row r="36" spans="1:15" ht="15.75" customHeight="1">
      <c r="A36" s="90" t="s">
        <v>135</v>
      </c>
      <c r="B36" s="85" t="s">
        <v>47</v>
      </c>
      <c r="C36" s="86" t="s">
        <v>111</v>
      </c>
      <c r="D36" s="77">
        <v>123.74</v>
      </c>
      <c r="E36" s="87">
        <v>80</v>
      </c>
      <c r="F36" s="147">
        <v>58</v>
      </c>
      <c r="G36" s="147">
        <v>22</v>
      </c>
      <c r="H36" s="117"/>
      <c r="I36" s="117"/>
      <c r="J36" s="120">
        <f t="shared" si="8"/>
        <v>80</v>
      </c>
      <c r="K36" s="122">
        <f t="shared" si="9"/>
        <v>0</v>
      </c>
      <c r="L36" s="78">
        <f t="shared" si="10"/>
        <v>9899.1999999999989</v>
      </c>
      <c r="M36" s="73">
        <f t="shared" si="11"/>
        <v>7176.9199999999992</v>
      </c>
      <c r="N36" s="78">
        <f t="shared" si="12"/>
        <v>9899.1999999999989</v>
      </c>
      <c r="O36" s="78">
        <f t="shared" si="13"/>
        <v>0</v>
      </c>
    </row>
    <row r="37" spans="1:15" ht="22.5">
      <c r="A37" s="90" t="s">
        <v>136</v>
      </c>
      <c r="B37" s="85" t="s">
        <v>137</v>
      </c>
      <c r="C37" s="86" t="s">
        <v>111</v>
      </c>
      <c r="D37" s="77">
        <v>4.37</v>
      </c>
      <c r="E37" s="87">
        <v>2400</v>
      </c>
      <c r="F37" s="147"/>
      <c r="G37" s="147">
        <v>108</v>
      </c>
      <c r="H37" s="117"/>
      <c r="I37" s="117">
        <v>50</v>
      </c>
      <c r="J37" s="120">
        <f t="shared" si="8"/>
        <v>158</v>
      </c>
      <c r="K37" s="122">
        <f t="shared" si="9"/>
        <v>2242</v>
      </c>
      <c r="L37" s="78">
        <f t="shared" si="10"/>
        <v>10488</v>
      </c>
      <c r="M37" s="73">
        <f t="shared" si="11"/>
        <v>0</v>
      </c>
      <c r="N37" s="78">
        <f t="shared" si="12"/>
        <v>690.46</v>
      </c>
      <c r="O37" s="78">
        <f t="shared" si="13"/>
        <v>9797.5400000000009</v>
      </c>
    </row>
    <row r="38" spans="1:15" ht="22.5">
      <c r="A38" s="90" t="s">
        <v>138</v>
      </c>
      <c r="B38" s="85" t="s">
        <v>49</v>
      </c>
      <c r="C38" s="86" t="s">
        <v>96</v>
      </c>
      <c r="D38" s="77">
        <v>23.54</v>
      </c>
      <c r="E38" s="87">
        <v>2400</v>
      </c>
      <c r="F38" s="147"/>
      <c r="G38" s="147">
        <v>31</v>
      </c>
      <c r="H38" s="117"/>
      <c r="I38" s="117">
        <v>35</v>
      </c>
      <c r="J38" s="120">
        <f t="shared" si="8"/>
        <v>66</v>
      </c>
      <c r="K38" s="122">
        <f t="shared" si="9"/>
        <v>2334</v>
      </c>
      <c r="L38" s="78">
        <f t="shared" si="10"/>
        <v>56496</v>
      </c>
      <c r="M38" s="73">
        <f t="shared" si="11"/>
        <v>0</v>
      </c>
      <c r="N38" s="78">
        <f t="shared" si="12"/>
        <v>1553.6399999999999</v>
      </c>
      <c r="O38" s="78">
        <f t="shared" si="13"/>
        <v>54942.36</v>
      </c>
    </row>
    <row r="39" spans="1:15" ht="15.75" customHeight="1">
      <c r="A39" s="90" t="s">
        <v>139</v>
      </c>
      <c r="B39" s="85" t="s">
        <v>50</v>
      </c>
      <c r="C39" s="91" t="s">
        <v>96</v>
      </c>
      <c r="D39" s="77">
        <v>75.73</v>
      </c>
      <c r="E39" s="87">
        <v>320</v>
      </c>
      <c r="F39" s="147"/>
      <c r="G39" s="147">
        <v>28</v>
      </c>
      <c r="H39" s="117">
        <v>22</v>
      </c>
      <c r="I39" s="117">
        <v>10</v>
      </c>
      <c r="J39" s="120">
        <f t="shared" si="8"/>
        <v>60</v>
      </c>
      <c r="K39" s="122">
        <f t="shared" si="9"/>
        <v>260</v>
      </c>
      <c r="L39" s="78">
        <f t="shared" si="10"/>
        <v>24233.600000000002</v>
      </c>
      <c r="M39" s="73">
        <f t="shared" si="11"/>
        <v>0</v>
      </c>
      <c r="N39" s="78">
        <f t="shared" si="12"/>
        <v>4543.8</v>
      </c>
      <c r="O39" s="78">
        <f t="shared" si="13"/>
        <v>19689.800000000003</v>
      </c>
    </row>
    <row r="40" spans="1:15" ht="15.75" customHeight="1">
      <c r="A40" s="90" t="s">
        <v>140</v>
      </c>
      <c r="B40" s="85" t="s">
        <v>51</v>
      </c>
      <c r="C40" s="91" t="s">
        <v>96</v>
      </c>
      <c r="D40" s="77">
        <v>35.35</v>
      </c>
      <c r="E40" s="87">
        <v>160</v>
      </c>
      <c r="F40" s="147"/>
      <c r="G40" s="147"/>
      <c r="H40" s="117"/>
      <c r="I40" s="117"/>
      <c r="J40" s="120">
        <f t="shared" si="8"/>
        <v>0</v>
      </c>
      <c r="K40" s="122">
        <f t="shared" si="9"/>
        <v>160</v>
      </c>
      <c r="L40" s="78">
        <f t="shared" si="10"/>
        <v>5656</v>
      </c>
      <c r="M40" s="73">
        <f t="shared" si="11"/>
        <v>0</v>
      </c>
      <c r="N40" s="78">
        <f t="shared" si="12"/>
        <v>0</v>
      </c>
      <c r="O40" s="78">
        <f t="shared" si="13"/>
        <v>5656</v>
      </c>
    </row>
    <row r="41" spans="1:15" ht="15.75" customHeight="1">
      <c r="A41" s="90" t="s">
        <v>141</v>
      </c>
      <c r="B41" s="85" t="s">
        <v>52</v>
      </c>
      <c r="C41" s="91" t="s">
        <v>142</v>
      </c>
      <c r="D41" s="77">
        <v>114.07</v>
      </c>
      <c r="E41" s="87">
        <v>800</v>
      </c>
      <c r="F41" s="147">
        <v>68</v>
      </c>
      <c r="G41" s="147">
        <v>70</v>
      </c>
      <c r="H41" s="117">
        <v>64</v>
      </c>
      <c r="I41" s="117">
        <v>20</v>
      </c>
      <c r="J41" s="120">
        <f t="shared" si="8"/>
        <v>222</v>
      </c>
      <c r="K41" s="122">
        <f t="shared" si="9"/>
        <v>578</v>
      </c>
      <c r="L41" s="78">
        <f t="shared" si="10"/>
        <v>91256</v>
      </c>
      <c r="M41" s="73">
        <f t="shared" si="11"/>
        <v>7756.7599999999993</v>
      </c>
      <c r="N41" s="78">
        <f t="shared" si="12"/>
        <v>25323.539999999997</v>
      </c>
      <c r="O41" s="78">
        <f t="shared" si="13"/>
        <v>65932.460000000006</v>
      </c>
    </row>
    <row r="42" spans="1:15" ht="15.75" customHeight="1">
      <c r="A42" s="90" t="s">
        <v>143</v>
      </c>
      <c r="B42" s="85" t="s">
        <v>54</v>
      </c>
      <c r="C42" s="86" t="s">
        <v>142</v>
      </c>
      <c r="D42" s="77">
        <v>119.19</v>
      </c>
      <c r="E42" s="87">
        <v>360</v>
      </c>
      <c r="F42" s="147">
        <v>45</v>
      </c>
      <c r="G42" s="147">
        <v>56</v>
      </c>
      <c r="H42" s="117"/>
      <c r="I42" s="117"/>
      <c r="J42" s="120">
        <f t="shared" si="8"/>
        <v>101</v>
      </c>
      <c r="K42" s="122">
        <f t="shared" si="9"/>
        <v>259</v>
      </c>
      <c r="L42" s="78">
        <f t="shared" si="10"/>
        <v>42908.4</v>
      </c>
      <c r="M42" s="73">
        <f t="shared" si="11"/>
        <v>5363.55</v>
      </c>
      <c r="N42" s="78">
        <f t="shared" si="12"/>
        <v>12038.19</v>
      </c>
      <c r="O42" s="78">
        <f t="shared" si="13"/>
        <v>30870.21</v>
      </c>
    </row>
    <row r="43" spans="1:15" ht="90">
      <c r="A43" s="90" t="s">
        <v>144</v>
      </c>
      <c r="B43" s="93" t="s">
        <v>145</v>
      </c>
      <c r="C43" s="91" t="s">
        <v>96</v>
      </c>
      <c r="D43" s="77">
        <v>486.93</v>
      </c>
      <c r="E43" s="87">
        <v>16</v>
      </c>
      <c r="F43" s="147"/>
      <c r="G43" s="147"/>
      <c r="H43" s="117"/>
      <c r="I43" s="117"/>
      <c r="J43" s="120">
        <f t="shared" si="8"/>
        <v>0</v>
      </c>
      <c r="K43" s="122">
        <f t="shared" si="9"/>
        <v>16</v>
      </c>
      <c r="L43" s="78">
        <f t="shared" si="10"/>
        <v>7790.88</v>
      </c>
      <c r="M43" s="73">
        <f t="shared" si="11"/>
        <v>0</v>
      </c>
      <c r="N43" s="78">
        <f t="shared" si="12"/>
        <v>0</v>
      </c>
      <c r="O43" s="78">
        <f t="shared" si="13"/>
        <v>7790.88</v>
      </c>
    </row>
    <row r="44" spans="1:15" ht="67.5">
      <c r="A44" s="90" t="s">
        <v>146</v>
      </c>
      <c r="B44" s="93" t="s">
        <v>147</v>
      </c>
      <c r="C44" s="91" t="s">
        <v>96</v>
      </c>
      <c r="D44" s="77">
        <v>808.25</v>
      </c>
      <c r="E44" s="87">
        <v>8</v>
      </c>
      <c r="F44" s="147"/>
      <c r="G44" s="147"/>
      <c r="H44" s="117"/>
      <c r="I44" s="117"/>
      <c r="J44" s="120">
        <f t="shared" si="8"/>
        <v>0</v>
      </c>
      <c r="K44" s="122">
        <f t="shared" si="9"/>
        <v>8</v>
      </c>
      <c r="L44" s="78">
        <f t="shared" si="10"/>
        <v>6466</v>
      </c>
      <c r="M44" s="73">
        <f t="shared" si="11"/>
        <v>0</v>
      </c>
      <c r="N44" s="78">
        <f t="shared" si="12"/>
        <v>0</v>
      </c>
      <c r="O44" s="78">
        <f t="shared" si="13"/>
        <v>6466</v>
      </c>
    </row>
    <row r="45" spans="1:15" ht="22.5">
      <c r="A45" s="90" t="s">
        <v>148</v>
      </c>
      <c r="B45" s="94" t="s">
        <v>149</v>
      </c>
      <c r="C45" s="91" t="s">
        <v>96</v>
      </c>
      <c r="D45" s="77">
        <v>8.27</v>
      </c>
      <c r="E45" s="87">
        <v>160</v>
      </c>
      <c r="F45" s="147"/>
      <c r="G45" s="147"/>
      <c r="H45" s="117"/>
      <c r="I45" s="117"/>
      <c r="J45" s="120">
        <f t="shared" si="8"/>
        <v>0</v>
      </c>
      <c r="K45" s="122">
        <f t="shared" si="9"/>
        <v>160</v>
      </c>
      <c r="L45" s="78">
        <f t="shared" si="10"/>
        <v>1323.1999999999998</v>
      </c>
      <c r="M45" s="73">
        <f t="shared" si="11"/>
        <v>0</v>
      </c>
      <c r="N45" s="78">
        <f t="shared" si="12"/>
        <v>0</v>
      </c>
      <c r="O45" s="78">
        <f t="shared" si="13"/>
        <v>1323.1999999999998</v>
      </c>
    </row>
    <row r="46" spans="1:15" ht="22.5">
      <c r="A46" s="90" t="s">
        <v>150</v>
      </c>
      <c r="B46" s="94" t="s">
        <v>151</v>
      </c>
      <c r="C46" s="91" t="s">
        <v>96</v>
      </c>
      <c r="D46" s="77">
        <v>50.12</v>
      </c>
      <c r="E46" s="87">
        <v>160</v>
      </c>
      <c r="F46" s="147"/>
      <c r="G46" s="147"/>
      <c r="H46" s="117">
        <v>3</v>
      </c>
      <c r="I46" s="117"/>
      <c r="J46" s="120">
        <f t="shared" si="8"/>
        <v>3</v>
      </c>
      <c r="K46" s="122">
        <f t="shared" si="9"/>
        <v>157</v>
      </c>
      <c r="L46" s="78">
        <f t="shared" si="10"/>
        <v>8019.2</v>
      </c>
      <c r="M46" s="73">
        <f t="shared" si="11"/>
        <v>0</v>
      </c>
      <c r="N46" s="78">
        <f t="shared" si="12"/>
        <v>150.35999999999999</v>
      </c>
      <c r="O46" s="78">
        <f t="shared" si="13"/>
        <v>7868.84</v>
      </c>
    </row>
    <row r="47" spans="1:15" ht="22.5">
      <c r="A47" s="90" t="s">
        <v>152</v>
      </c>
      <c r="B47" s="85" t="s">
        <v>57</v>
      </c>
      <c r="C47" s="86" t="s">
        <v>96</v>
      </c>
      <c r="D47" s="77">
        <v>9.4600000000000009</v>
      </c>
      <c r="E47" s="87">
        <v>80</v>
      </c>
      <c r="F47" s="147"/>
      <c r="G47" s="147"/>
      <c r="H47" s="117">
        <v>17</v>
      </c>
      <c r="I47" s="117">
        <v>3</v>
      </c>
      <c r="J47" s="120">
        <f t="shared" si="8"/>
        <v>20</v>
      </c>
      <c r="K47" s="122">
        <f t="shared" si="9"/>
        <v>60</v>
      </c>
      <c r="L47" s="78">
        <f t="shared" si="10"/>
        <v>756.80000000000007</v>
      </c>
      <c r="M47" s="73">
        <f t="shared" si="11"/>
        <v>0</v>
      </c>
      <c r="N47" s="78">
        <f t="shared" si="12"/>
        <v>189.20000000000002</v>
      </c>
      <c r="O47" s="78">
        <f t="shared" si="13"/>
        <v>567.6</v>
      </c>
    </row>
    <row r="48" spans="1:15" ht="22.5">
      <c r="A48" s="90" t="s">
        <v>153</v>
      </c>
      <c r="B48" s="85" t="s">
        <v>58</v>
      </c>
      <c r="C48" s="86" t="s">
        <v>96</v>
      </c>
      <c r="D48" s="77">
        <v>61.13</v>
      </c>
      <c r="E48" s="87">
        <v>16</v>
      </c>
      <c r="F48" s="147"/>
      <c r="G48" s="147"/>
      <c r="H48" s="117">
        <v>5</v>
      </c>
      <c r="I48" s="117"/>
      <c r="J48" s="120">
        <f t="shared" si="8"/>
        <v>5</v>
      </c>
      <c r="K48" s="122">
        <f t="shared" si="9"/>
        <v>11</v>
      </c>
      <c r="L48" s="78">
        <f t="shared" si="10"/>
        <v>978.08</v>
      </c>
      <c r="M48" s="73">
        <f t="shared" si="11"/>
        <v>0</v>
      </c>
      <c r="N48" s="78">
        <f t="shared" si="12"/>
        <v>305.65000000000003</v>
      </c>
      <c r="O48" s="78">
        <f t="shared" si="13"/>
        <v>672.43000000000006</v>
      </c>
    </row>
    <row r="49" spans="1:15" ht="22.5">
      <c r="A49" s="90" t="s">
        <v>154</v>
      </c>
      <c r="B49" s="85" t="s">
        <v>155</v>
      </c>
      <c r="C49" s="86" t="s">
        <v>96</v>
      </c>
      <c r="D49" s="77">
        <v>88.26</v>
      </c>
      <c r="E49" s="87">
        <v>400</v>
      </c>
      <c r="F49" s="147"/>
      <c r="G49" s="147"/>
      <c r="H49" s="117"/>
      <c r="I49" s="117">
        <v>56</v>
      </c>
      <c r="J49" s="120">
        <f t="shared" si="8"/>
        <v>56</v>
      </c>
      <c r="K49" s="122">
        <f t="shared" si="9"/>
        <v>344</v>
      </c>
      <c r="L49" s="78">
        <f t="shared" si="10"/>
        <v>35304</v>
      </c>
      <c r="M49" s="73">
        <f t="shared" si="11"/>
        <v>0</v>
      </c>
      <c r="N49" s="78">
        <f t="shared" si="12"/>
        <v>4942.5600000000004</v>
      </c>
      <c r="O49" s="78">
        <f t="shared" si="13"/>
        <v>30361.439999999999</v>
      </c>
    </row>
    <row r="50" spans="1:15">
      <c r="A50" s="88" t="s">
        <v>156</v>
      </c>
      <c r="B50" s="80" t="s">
        <v>60</v>
      </c>
      <c r="C50" s="81"/>
      <c r="D50" s="89"/>
      <c r="E50" s="83"/>
      <c r="F50" s="146"/>
      <c r="G50" s="146"/>
      <c r="H50" s="135"/>
      <c r="I50" s="123"/>
      <c r="J50" s="123"/>
      <c r="K50" s="123"/>
      <c r="L50" s="84">
        <f>SUM(L51:L59)</f>
        <v>378667.99999999994</v>
      </c>
      <c r="M50" s="84">
        <f>SUM(M51:M59)</f>
        <v>31343.14</v>
      </c>
      <c r="N50" s="84">
        <f>SUM(N51:N59)</f>
        <v>107410.23999999999</v>
      </c>
      <c r="O50" s="84">
        <f>SUM(O51:O59)</f>
        <v>271257.76</v>
      </c>
    </row>
    <row r="51" spans="1:15">
      <c r="A51" s="90" t="s">
        <v>157</v>
      </c>
      <c r="B51" s="85" t="s">
        <v>61</v>
      </c>
      <c r="C51" s="91" t="s">
        <v>111</v>
      </c>
      <c r="D51" s="77">
        <v>6.68</v>
      </c>
      <c r="E51" s="87">
        <v>18500</v>
      </c>
      <c r="F51" s="147">
        <v>1650</v>
      </c>
      <c r="G51" s="147">
        <v>1885</v>
      </c>
      <c r="H51" s="117">
        <v>1905</v>
      </c>
      <c r="I51" s="121"/>
      <c r="J51" s="120">
        <f t="shared" ref="J51:J59" si="14">F51+G51+H51+I51</f>
        <v>5440</v>
      </c>
      <c r="K51" s="122">
        <f t="shared" ref="K51:K59" si="15">E51-J51</f>
        <v>13060</v>
      </c>
      <c r="L51" s="78">
        <f t="shared" ref="L51:L59" si="16">D51*E51</f>
        <v>123580</v>
      </c>
      <c r="M51" s="73">
        <f t="shared" ref="M51:M59" si="17">(L51/E51)*F51</f>
        <v>11022</v>
      </c>
      <c r="N51" s="78">
        <f t="shared" ref="N51:N59" si="18">(L51/E51)*J51</f>
        <v>36339.199999999997</v>
      </c>
      <c r="O51" s="78">
        <f t="shared" ref="O51:O59" si="19">L51-N51</f>
        <v>87240.8</v>
      </c>
    </row>
    <row r="52" spans="1:15" ht="22.5">
      <c r="A52" s="90" t="s">
        <v>158</v>
      </c>
      <c r="B52" s="85" t="s">
        <v>137</v>
      </c>
      <c r="C52" s="91" t="s">
        <v>111</v>
      </c>
      <c r="D52" s="77">
        <v>4.37</v>
      </c>
      <c r="E52" s="87">
        <v>800</v>
      </c>
      <c r="F52" s="147">
        <v>36</v>
      </c>
      <c r="G52" s="147"/>
      <c r="H52" s="117">
        <v>70</v>
      </c>
      <c r="I52" s="121"/>
      <c r="J52" s="120">
        <f t="shared" si="14"/>
        <v>106</v>
      </c>
      <c r="K52" s="122">
        <f t="shared" si="15"/>
        <v>694</v>
      </c>
      <c r="L52" s="78">
        <f t="shared" si="16"/>
        <v>3496</v>
      </c>
      <c r="M52" s="73">
        <f t="shared" si="17"/>
        <v>157.32</v>
      </c>
      <c r="N52" s="78">
        <f t="shared" si="18"/>
        <v>463.22</v>
      </c>
      <c r="O52" s="78">
        <f t="shared" si="19"/>
        <v>3032.7799999999997</v>
      </c>
    </row>
    <row r="53" spans="1:15" ht="22.5">
      <c r="A53" s="90" t="s">
        <v>159</v>
      </c>
      <c r="B53" s="85" t="s">
        <v>160</v>
      </c>
      <c r="C53" s="91" t="s">
        <v>111</v>
      </c>
      <c r="D53" s="77">
        <v>5.44</v>
      </c>
      <c r="E53" s="87">
        <v>1600</v>
      </c>
      <c r="F53" s="147">
        <v>18</v>
      </c>
      <c r="G53" s="147"/>
      <c r="H53" s="117">
        <v>15</v>
      </c>
      <c r="I53" s="121"/>
      <c r="J53" s="120">
        <f t="shared" si="14"/>
        <v>33</v>
      </c>
      <c r="K53" s="122">
        <f t="shared" si="15"/>
        <v>1567</v>
      </c>
      <c r="L53" s="78">
        <f t="shared" si="16"/>
        <v>8704</v>
      </c>
      <c r="M53" s="73">
        <f t="shared" si="17"/>
        <v>97.92</v>
      </c>
      <c r="N53" s="78">
        <f t="shared" si="18"/>
        <v>179.52</v>
      </c>
      <c r="O53" s="78">
        <f t="shared" si="19"/>
        <v>8524.48</v>
      </c>
    </row>
    <row r="54" spans="1:15" ht="22.5">
      <c r="A54" s="90" t="s">
        <v>161</v>
      </c>
      <c r="B54" s="85" t="s">
        <v>65</v>
      </c>
      <c r="C54" s="91" t="s">
        <v>142</v>
      </c>
      <c r="D54" s="77">
        <v>225.2</v>
      </c>
      <c r="E54" s="87">
        <v>640</v>
      </c>
      <c r="F54" s="147">
        <v>58</v>
      </c>
      <c r="G54" s="147">
        <v>72</v>
      </c>
      <c r="H54" s="117">
        <v>68</v>
      </c>
      <c r="I54" s="121"/>
      <c r="J54" s="120">
        <f t="shared" si="14"/>
        <v>198</v>
      </c>
      <c r="K54" s="122">
        <f t="shared" si="15"/>
        <v>442</v>
      </c>
      <c r="L54" s="78">
        <f t="shared" si="16"/>
        <v>144128</v>
      </c>
      <c r="M54" s="73">
        <f t="shared" si="17"/>
        <v>13061.599999999999</v>
      </c>
      <c r="N54" s="78">
        <f t="shared" si="18"/>
        <v>44589.599999999999</v>
      </c>
      <c r="O54" s="78">
        <f t="shared" si="19"/>
        <v>99538.4</v>
      </c>
    </row>
    <row r="55" spans="1:15" ht="22.5">
      <c r="A55" s="90" t="s">
        <v>162</v>
      </c>
      <c r="B55" s="85" t="s">
        <v>66</v>
      </c>
      <c r="C55" s="91" t="s">
        <v>142</v>
      </c>
      <c r="D55" s="77">
        <v>77.19</v>
      </c>
      <c r="E55" s="87">
        <v>320</v>
      </c>
      <c r="F55" s="147"/>
      <c r="G55" s="147"/>
      <c r="H55" s="117"/>
      <c r="I55" s="121"/>
      <c r="J55" s="120">
        <f t="shared" si="14"/>
        <v>0</v>
      </c>
      <c r="K55" s="122">
        <f t="shared" si="15"/>
        <v>320</v>
      </c>
      <c r="L55" s="78">
        <f t="shared" si="16"/>
        <v>24700.799999999999</v>
      </c>
      <c r="M55" s="73">
        <f t="shared" si="17"/>
        <v>0</v>
      </c>
      <c r="N55" s="78">
        <f t="shared" si="18"/>
        <v>0</v>
      </c>
      <c r="O55" s="78">
        <f t="shared" si="19"/>
        <v>24700.799999999999</v>
      </c>
    </row>
    <row r="56" spans="1:15" ht="22.5">
      <c r="A56" s="90" t="s">
        <v>163</v>
      </c>
      <c r="B56" s="85" t="s">
        <v>67</v>
      </c>
      <c r="C56" s="91" t="s">
        <v>96</v>
      </c>
      <c r="D56" s="77">
        <v>725.63</v>
      </c>
      <c r="E56" s="87">
        <v>8</v>
      </c>
      <c r="F56" s="147">
        <v>1</v>
      </c>
      <c r="G56" s="147">
        <v>2</v>
      </c>
      <c r="H56" s="117"/>
      <c r="I56" s="121"/>
      <c r="J56" s="120">
        <f t="shared" si="14"/>
        <v>3</v>
      </c>
      <c r="K56" s="122">
        <f t="shared" si="15"/>
        <v>5</v>
      </c>
      <c r="L56" s="78">
        <f t="shared" si="16"/>
        <v>5805.04</v>
      </c>
      <c r="M56" s="73">
        <f t="shared" si="17"/>
        <v>725.63</v>
      </c>
      <c r="N56" s="78">
        <f t="shared" si="18"/>
        <v>2176.89</v>
      </c>
      <c r="O56" s="78">
        <f t="shared" si="19"/>
        <v>3628.15</v>
      </c>
    </row>
    <row r="57" spans="1:15">
      <c r="A57" s="90" t="s">
        <v>164</v>
      </c>
      <c r="B57" s="85" t="s">
        <v>68</v>
      </c>
      <c r="C57" s="91" t="s">
        <v>96</v>
      </c>
      <c r="D57" s="77">
        <v>337.96</v>
      </c>
      <c r="E57" s="87">
        <v>40</v>
      </c>
      <c r="F57" s="147">
        <v>3</v>
      </c>
      <c r="G57" s="147">
        <v>3</v>
      </c>
      <c r="H57" s="117">
        <v>3</v>
      </c>
      <c r="I57" s="121"/>
      <c r="J57" s="120">
        <f t="shared" si="14"/>
        <v>9</v>
      </c>
      <c r="K57" s="122">
        <f t="shared" si="15"/>
        <v>31</v>
      </c>
      <c r="L57" s="78">
        <f t="shared" si="16"/>
        <v>13518.4</v>
      </c>
      <c r="M57" s="73">
        <f t="shared" si="17"/>
        <v>1013.8799999999999</v>
      </c>
      <c r="N57" s="78">
        <f t="shared" si="18"/>
        <v>3041.64</v>
      </c>
      <c r="O57" s="78">
        <f t="shared" si="19"/>
        <v>10476.76</v>
      </c>
    </row>
    <row r="58" spans="1:15" ht="22.5">
      <c r="A58" s="90" t="s">
        <v>165</v>
      </c>
      <c r="B58" s="85" t="s">
        <v>166</v>
      </c>
      <c r="C58" s="91" t="s">
        <v>96</v>
      </c>
      <c r="D58" s="77">
        <v>1106.77</v>
      </c>
      <c r="E58" s="87">
        <v>8</v>
      </c>
      <c r="F58" s="147">
        <v>1</v>
      </c>
      <c r="G58" s="147">
        <v>5</v>
      </c>
      <c r="H58" s="117"/>
      <c r="I58" s="121"/>
      <c r="J58" s="120">
        <f t="shared" si="14"/>
        <v>6</v>
      </c>
      <c r="K58" s="122">
        <f t="shared" si="15"/>
        <v>2</v>
      </c>
      <c r="L58" s="78">
        <f t="shared" si="16"/>
        <v>8854.16</v>
      </c>
      <c r="M58" s="73">
        <f t="shared" si="17"/>
        <v>1106.77</v>
      </c>
      <c r="N58" s="78">
        <f t="shared" si="18"/>
        <v>6640.62</v>
      </c>
      <c r="O58" s="78">
        <f t="shared" si="19"/>
        <v>2213.54</v>
      </c>
    </row>
    <row r="59" spans="1:15" ht="15.75" customHeight="1">
      <c r="A59" s="90" t="s">
        <v>167</v>
      </c>
      <c r="B59" s="95" t="s">
        <v>70</v>
      </c>
      <c r="C59" s="96" t="s">
        <v>96</v>
      </c>
      <c r="D59" s="97">
        <v>71.69</v>
      </c>
      <c r="E59" s="98">
        <v>640</v>
      </c>
      <c r="F59" s="149">
        <v>58</v>
      </c>
      <c r="G59" s="149">
        <v>69</v>
      </c>
      <c r="H59" s="136">
        <v>68</v>
      </c>
      <c r="I59" s="124"/>
      <c r="J59" s="120">
        <f t="shared" si="14"/>
        <v>195</v>
      </c>
      <c r="K59" s="125">
        <f t="shared" si="15"/>
        <v>445</v>
      </c>
      <c r="L59" s="99">
        <f t="shared" si="16"/>
        <v>45881.599999999999</v>
      </c>
      <c r="M59" s="73">
        <f t="shared" si="17"/>
        <v>4158.0199999999995</v>
      </c>
      <c r="N59" s="99">
        <f t="shared" si="18"/>
        <v>13979.55</v>
      </c>
      <c r="O59" s="99">
        <f t="shared" si="19"/>
        <v>31902.05</v>
      </c>
    </row>
    <row r="60" spans="1:15" ht="15.75" customHeight="1">
      <c r="A60" s="100" t="s">
        <v>168</v>
      </c>
      <c r="B60" s="80" t="s">
        <v>71</v>
      </c>
      <c r="C60" s="81"/>
      <c r="D60" s="82"/>
      <c r="E60" s="101"/>
      <c r="F60" s="150"/>
      <c r="G60" s="150"/>
      <c r="H60" s="135"/>
      <c r="I60" s="126"/>
      <c r="J60" s="126"/>
      <c r="K60" s="126"/>
      <c r="L60" s="84">
        <f>SUM(L61:L63)</f>
        <v>11372</v>
      </c>
      <c r="M60" s="84">
        <f>SUM(M61:M63)</f>
        <v>2438.3923999999997</v>
      </c>
      <c r="N60" s="84">
        <f>SUM(N61:N63)</f>
        <v>7902.1399999999994</v>
      </c>
      <c r="O60" s="84">
        <f>SUM(O61:O63)</f>
        <v>3469.86</v>
      </c>
    </row>
    <row r="61" spans="1:15" ht="15.75" customHeight="1">
      <c r="A61" s="102" t="s">
        <v>169</v>
      </c>
      <c r="B61" s="85" t="s">
        <v>216</v>
      </c>
      <c r="C61" s="86" t="s">
        <v>170</v>
      </c>
      <c r="D61" s="77">
        <v>8.7899999999999991</v>
      </c>
      <c r="E61" s="87">
        <v>400</v>
      </c>
      <c r="F61" s="147">
        <v>267</v>
      </c>
      <c r="G61" s="147"/>
      <c r="H61" s="117">
        <f>96+37</f>
        <v>133</v>
      </c>
      <c r="I61" s="121"/>
      <c r="J61" s="120">
        <f t="shared" ref="J61:J63" si="20">F61+G61+H61+I61</f>
        <v>400</v>
      </c>
      <c r="K61" s="122">
        <f>E61-J61</f>
        <v>0</v>
      </c>
      <c r="L61" s="78">
        <f>D61*E61</f>
        <v>3515.9999999999995</v>
      </c>
      <c r="M61" s="73">
        <f t="shared" ref="M61:M63" si="21">(L61/E61)*F61</f>
        <v>2346.9299999999998</v>
      </c>
      <c r="N61" s="78">
        <f>(L61/E61)*J61</f>
        <v>3515.9999999999995</v>
      </c>
      <c r="O61" s="78">
        <f>L61-N61</f>
        <v>0</v>
      </c>
    </row>
    <row r="62" spans="1:15" ht="22.5">
      <c r="A62" s="102" t="s">
        <v>171</v>
      </c>
      <c r="B62" s="103" t="s">
        <v>214</v>
      </c>
      <c r="C62" s="104" t="s">
        <v>170</v>
      </c>
      <c r="D62" s="77">
        <v>10.42</v>
      </c>
      <c r="E62" s="143">
        <v>400</v>
      </c>
      <c r="F62" s="151"/>
      <c r="G62" s="151"/>
      <c r="H62" s="117">
        <v>67</v>
      </c>
      <c r="I62" s="121"/>
      <c r="J62" s="120">
        <f t="shared" si="20"/>
        <v>67</v>
      </c>
      <c r="K62" s="122">
        <f>E62-J62</f>
        <v>333</v>
      </c>
      <c r="L62" s="78">
        <f>D62*E62</f>
        <v>4168</v>
      </c>
      <c r="M62" s="73">
        <f t="shared" si="21"/>
        <v>0</v>
      </c>
      <c r="N62" s="78">
        <f>(L62/E62)*J62</f>
        <v>698.14</v>
      </c>
      <c r="O62" s="78">
        <f>L62-N62</f>
        <v>3469.86</v>
      </c>
    </row>
    <row r="63" spans="1:15" ht="22.5">
      <c r="A63" s="102" t="s">
        <v>172</v>
      </c>
      <c r="B63" s="106" t="s">
        <v>215</v>
      </c>
      <c r="C63" s="107" t="s">
        <v>170</v>
      </c>
      <c r="D63" s="77">
        <v>9.2200000000000006</v>
      </c>
      <c r="E63" s="87">
        <v>400</v>
      </c>
      <c r="F63" s="147">
        <v>9.92</v>
      </c>
      <c r="G63" s="147">
        <v>18.04</v>
      </c>
      <c r="H63" s="117">
        <v>372.04</v>
      </c>
      <c r="I63" s="121"/>
      <c r="J63" s="120">
        <f t="shared" si="20"/>
        <v>400</v>
      </c>
      <c r="K63" s="122">
        <f>E63-J63</f>
        <v>0</v>
      </c>
      <c r="L63" s="78">
        <f>D63*E63</f>
        <v>3688.0000000000005</v>
      </c>
      <c r="M63" s="73">
        <f t="shared" si="21"/>
        <v>91.462400000000002</v>
      </c>
      <c r="N63" s="78">
        <f>(L63/E63)*J63</f>
        <v>3688.0000000000005</v>
      </c>
      <c r="O63" s="78">
        <f>L63-N63</f>
        <v>0</v>
      </c>
    </row>
    <row r="64" spans="1:15" ht="15.75" customHeight="1">
      <c r="A64" s="100" t="s">
        <v>173</v>
      </c>
      <c r="B64" s="108" t="s">
        <v>75</v>
      </c>
      <c r="C64" s="109"/>
      <c r="D64" s="82"/>
      <c r="E64" s="101"/>
      <c r="F64" s="150"/>
      <c r="G64" s="150"/>
      <c r="H64" s="135"/>
      <c r="I64" s="126"/>
      <c r="J64" s="126"/>
      <c r="K64" s="126"/>
      <c r="L64" s="84">
        <f>SUM(L65:L66)</f>
        <v>27340.98</v>
      </c>
      <c r="M64" s="84">
        <f>SUM(M65:M66)</f>
        <v>3228.2471</v>
      </c>
      <c r="N64" s="84">
        <f>SUM(N65:N66)</f>
        <v>9684.7412999999997</v>
      </c>
      <c r="O64" s="84">
        <f>SUM(O65:O66)</f>
        <v>17656.238699999998</v>
      </c>
    </row>
    <row r="65" spans="1:15" ht="15.75" customHeight="1">
      <c r="A65" s="102" t="s">
        <v>174</v>
      </c>
      <c r="B65" s="106" t="s">
        <v>76</v>
      </c>
      <c r="C65" s="107" t="s">
        <v>175</v>
      </c>
      <c r="D65" s="77">
        <v>24832.67</v>
      </c>
      <c r="E65" s="87">
        <v>1</v>
      </c>
      <c r="F65" s="147">
        <v>0.13</v>
      </c>
      <c r="G65" s="147">
        <v>0.13</v>
      </c>
      <c r="H65" s="117">
        <v>0.13</v>
      </c>
      <c r="I65" s="121"/>
      <c r="J65" s="120">
        <f t="shared" ref="J65:J66" si="22">F65+G65+H65+I65</f>
        <v>0.39</v>
      </c>
      <c r="K65" s="122">
        <f>E65-J65</f>
        <v>0.61</v>
      </c>
      <c r="L65" s="78">
        <f>D65*E65</f>
        <v>24832.67</v>
      </c>
      <c r="M65" s="73">
        <f t="shared" ref="M65:M66" si="23">(L65/E65)*F65</f>
        <v>3228.2471</v>
      </c>
      <c r="N65" s="78">
        <f>(L65/E65)*J65</f>
        <v>9684.7412999999997</v>
      </c>
      <c r="O65" s="78">
        <f>L65-N65</f>
        <v>15147.928699999999</v>
      </c>
    </row>
    <row r="66" spans="1:15" ht="15.75" customHeight="1">
      <c r="A66" s="102" t="s">
        <v>176</v>
      </c>
      <c r="B66" s="103" t="s">
        <v>177</v>
      </c>
      <c r="C66" s="104" t="s">
        <v>99</v>
      </c>
      <c r="D66" s="77">
        <v>2508.31</v>
      </c>
      <c r="E66" s="105">
        <v>1</v>
      </c>
      <c r="F66" s="152"/>
      <c r="G66" s="152"/>
      <c r="H66" s="137"/>
      <c r="I66" s="121"/>
      <c r="J66" s="120">
        <f t="shared" si="22"/>
        <v>0</v>
      </c>
      <c r="K66" s="122">
        <f>E66-J66</f>
        <v>1</v>
      </c>
      <c r="L66" s="78">
        <f>D66*E66</f>
        <v>2508.31</v>
      </c>
      <c r="M66" s="73">
        <f t="shared" si="23"/>
        <v>0</v>
      </c>
      <c r="N66" s="78">
        <f>(L66/E66)*J66</f>
        <v>0</v>
      </c>
      <c r="O66" s="78">
        <f>L66-N66</f>
        <v>2508.31</v>
      </c>
    </row>
    <row r="67" spans="1:15" ht="21.75" customHeight="1">
      <c r="A67" s="110"/>
      <c r="B67" s="111" t="s">
        <v>178</v>
      </c>
      <c r="C67" s="112"/>
      <c r="D67" s="113"/>
      <c r="E67" s="114"/>
      <c r="F67" s="153"/>
      <c r="G67" s="153"/>
      <c r="H67" s="138"/>
      <c r="I67" s="112"/>
      <c r="J67" s="112"/>
      <c r="K67" s="112"/>
      <c r="L67" s="115">
        <f>SUM(L9,L13,L22,L50,L60,L64)</f>
        <v>1049000</v>
      </c>
      <c r="M67" s="115">
        <f>SUM(M9,M13,M22,M50,M60,M64)</f>
        <v>94092.030999999988</v>
      </c>
      <c r="N67" s="115">
        <f>SUM(N9,N13,N22,N50,N60,N64)</f>
        <v>303418.56829999998</v>
      </c>
      <c r="O67" s="115">
        <f>SUM(O9,O13,O22,O50,O60,O64)</f>
        <v>745581.43170000007</v>
      </c>
    </row>
    <row r="68" spans="1:15">
      <c r="A68" s="24"/>
      <c r="B68" s="28"/>
      <c r="C68" s="16"/>
    </row>
    <row r="69" spans="1:15" s="140" customFormat="1" ht="15">
      <c r="B69" s="182" t="s">
        <v>218</v>
      </c>
      <c r="C69" s="182"/>
      <c r="D69" s="183">
        <f>M67</f>
        <v>94092.030999999988</v>
      </c>
      <c r="E69" s="183"/>
      <c r="F69" s="154"/>
      <c r="G69" s="144"/>
      <c r="H69" s="184" t="s">
        <v>227</v>
      </c>
      <c r="I69" s="184"/>
      <c r="J69" s="184"/>
      <c r="K69" s="184"/>
      <c r="L69" s="184"/>
      <c r="M69" s="184"/>
      <c r="N69" s="184"/>
      <c r="O69" s="184"/>
    </row>
    <row r="70" spans="1:15" ht="33" customHeight="1">
      <c r="D70" s="116"/>
      <c r="H70" s="181"/>
      <c r="I70" s="181"/>
      <c r="J70" s="181"/>
      <c r="K70" s="181"/>
      <c r="L70" s="181"/>
    </row>
    <row r="71" spans="1:15">
      <c r="B71" s="185" t="s">
        <v>219</v>
      </c>
      <c r="C71" s="185"/>
      <c r="D71" s="185"/>
      <c r="H71" s="180" t="s">
        <v>221</v>
      </c>
      <c r="I71" s="180"/>
      <c r="J71" s="180"/>
      <c r="K71" s="180"/>
      <c r="L71" s="180"/>
    </row>
    <row r="72" spans="1:15">
      <c r="B72" s="179" t="s">
        <v>220</v>
      </c>
      <c r="C72" s="179"/>
      <c r="D72" s="179"/>
      <c r="H72" s="181" t="s">
        <v>222</v>
      </c>
      <c r="I72" s="181"/>
      <c r="J72" s="181"/>
      <c r="K72" s="181"/>
      <c r="L72" s="181"/>
    </row>
  </sheetData>
  <mergeCells count="19">
    <mergeCell ref="B72:D72"/>
    <mergeCell ref="H71:L71"/>
    <mergeCell ref="H72:L72"/>
    <mergeCell ref="H70:L70"/>
    <mergeCell ref="B69:C69"/>
    <mergeCell ref="D69:E69"/>
    <mergeCell ref="H69:O69"/>
    <mergeCell ref="B71:D71"/>
    <mergeCell ref="A2:K2"/>
    <mergeCell ref="A3:K3"/>
    <mergeCell ref="A4:K4"/>
    <mergeCell ref="A1:B1"/>
    <mergeCell ref="O1:O4"/>
    <mergeCell ref="A5:O5"/>
    <mergeCell ref="E6:K6"/>
    <mergeCell ref="L6:O6"/>
    <mergeCell ref="A6:A7"/>
    <mergeCell ref="B6:B7"/>
    <mergeCell ref="C6:C7"/>
  </mergeCells>
  <pageMargins left="0.59055118110236227" right="0.59055118110236227" top="0.59055118110236227" bottom="0.59055118110236227" header="0.39370078740157483" footer="0.39370078740157483"/>
  <pageSetup paperSize="9" scale="75" fitToWidth="0" pageOrder="overThenDown" orientation="landscape" r:id="rId1"/>
  <headerFooter>
    <oddFooter>&amp;LTCE/RN&amp;R&amp;P</oddFooter>
  </headerFooter>
  <drawing r:id="rId2"/>
  <extLst>
    <ext uri="smNativeData">
      <pm:sheetPrefs xmlns:pm="smNativeData" day="164364855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R34"/>
  <sheetViews>
    <sheetView workbookViewId="0">
      <selection activeCell="I41" sqref="I41"/>
    </sheetView>
  </sheetViews>
  <sheetFormatPr defaultRowHeight="15"/>
  <cols>
    <col min="1" max="1" width="17.5703125" customWidth="1"/>
    <col min="2" max="2" width="8.28515625" customWidth="1"/>
    <col min="16" max="17" width="9.140625" style="129"/>
  </cols>
  <sheetData>
    <row r="1" spans="1:18">
      <c r="A1" t="s">
        <v>179</v>
      </c>
      <c r="B1">
        <v>30</v>
      </c>
      <c r="C1">
        <v>20</v>
      </c>
      <c r="D1">
        <v>7</v>
      </c>
      <c r="E1">
        <v>0</v>
      </c>
      <c r="F1">
        <v>2</v>
      </c>
      <c r="G1">
        <v>9</v>
      </c>
      <c r="M1">
        <f>B1+C1+D1+E1+F1+G1</f>
        <v>68</v>
      </c>
    </row>
    <row r="2" spans="1:18">
      <c r="A2" t="s">
        <v>187</v>
      </c>
      <c r="B2">
        <v>300</v>
      </c>
      <c r="C2">
        <v>500</v>
      </c>
      <c r="M2">
        <f t="shared" ref="M2:M26" si="0">B2+C2+D2+E2+F2+G2</f>
        <v>800</v>
      </c>
    </row>
    <row r="3" spans="1:18">
      <c r="A3" t="s">
        <v>188</v>
      </c>
      <c r="B3">
        <v>500</v>
      </c>
      <c r="C3">
        <v>200</v>
      </c>
      <c r="M3">
        <f t="shared" si="0"/>
        <v>700</v>
      </c>
    </row>
    <row r="4" spans="1:18">
      <c r="A4" t="s">
        <v>186</v>
      </c>
      <c r="C4">
        <v>200</v>
      </c>
      <c r="M4">
        <f t="shared" si="0"/>
        <v>200</v>
      </c>
      <c r="R4" s="128"/>
    </row>
    <row r="5" spans="1:18">
      <c r="A5" t="s">
        <v>203</v>
      </c>
      <c r="B5">
        <v>500</v>
      </c>
      <c r="M5">
        <f t="shared" si="0"/>
        <v>500</v>
      </c>
      <c r="P5" s="129">
        <f>1400*60%</f>
        <v>840</v>
      </c>
      <c r="R5" s="128"/>
    </row>
    <row r="6" spans="1:18">
      <c r="A6" t="s">
        <v>181</v>
      </c>
      <c r="B6">
        <v>2</v>
      </c>
      <c r="M6">
        <f t="shared" si="0"/>
        <v>2</v>
      </c>
      <c r="R6" s="128"/>
    </row>
    <row r="7" spans="1:18">
      <c r="A7" t="s">
        <v>180</v>
      </c>
      <c r="B7">
        <v>1</v>
      </c>
      <c r="M7">
        <f t="shared" si="0"/>
        <v>1</v>
      </c>
      <c r="P7" s="129">
        <f>1400-P5</f>
        <v>560</v>
      </c>
      <c r="Q7" s="129">
        <v>300</v>
      </c>
      <c r="R7" s="128">
        <f>SUM(P7:Q7)</f>
        <v>860</v>
      </c>
    </row>
    <row r="8" spans="1:18">
      <c r="A8" t="s">
        <v>182</v>
      </c>
      <c r="B8">
        <v>1</v>
      </c>
      <c r="M8">
        <f t="shared" si="0"/>
        <v>1</v>
      </c>
      <c r="R8" s="128"/>
    </row>
    <row r="9" spans="1:18">
      <c r="A9" t="s">
        <v>183</v>
      </c>
      <c r="B9">
        <v>3</v>
      </c>
      <c r="M9">
        <f t="shared" si="0"/>
        <v>3</v>
      </c>
      <c r="R9" s="128"/>
    </row>
    <row r="10" spans="1:18">
      <c r="A10" t="s">
        <v>184</v>
      </c>
      <c r="B10">
        <v>15</v>
      </c>
      <c r="M10">
        <f t="shared" si="0"/>
        <v>15</v>
      </c>
    </row>
    <row r="11" spans="1:18">
      <c r="A11" t="s">
        <v>185</v>
      </c>
      <c r="B11">
        <v>2</v>
      </c>
      <c r="M11">
        <f t="shared" si="0"/>
        <v>2</v>
      </c>
    </row>
    <row r="12" spans="1:18">
      <c r="A12" t="s">
        <v>189</v>
      </c>
      <c r="B12">
        <v>20</v>
      </c>
      <c r="M12">
        <f t="shared" si="0"/>
        <v>20</v>
      </c>
    </row>
    <row r="13" spans="1:18">
      <c r="A13" t="s">
        <v>190</v>
      </c>
      <c r="B13">
        <v>8</v>
      </c>
      <c r="C13">
        <v>6</v>
      </c>
      <c r="D13">
        <v>1</v>
      </c>
      <c r="M13">
        <f t="shared" si="0"/>
        <v>15</v>
      </c>
    </row>
    <row r="14" spans="1:18">
      <c r="A14" t="s">
        <v>191</v>
      </c>
      <c r="B14">
        <v>22</v>
      </c>
      <c r="C14">
        <v>15</v>
      </c>
      <c r="M14">
        <f t="shared" si="0"/>
        <v>37</v>
      </c>
    </row>
    <row r="15" spans="1:18">
      <c r="A15" t="s">
        <v>192</v>
      </c>
      <c r="B15">
        <v>1</v>
      </c>
      <c r="M15">
        <f t="shared" si="0"/>
        <v>1</v>
      </c>
    </row>
    <row r="16" spans="1:18">
      <c r="A16" t="s">
        <v>193</v>
      </c>
      <c r="B16">
        <v>1</v>
      </c>
      <c r="C16">
        <v>4</v>
      </c>
      <c r="D16">
        <v>6</v>
      </c>
      <c r="M16">
        <f t="shared" si="0"/>
        <v>11</v>
      </c>
    </row>
    <row r="17" spans="1:13">
      <c r="A17" t="s">
        <v>194</v>
      </c>
      <c r="B17">
        <v>6</v>
      </c>
      <c r="C17">
        <v>10</v>
      </c>
      <c r="D17">
        <v>15</v>
      </c>
      <c r="E17">
        <v>4</v>
      </c>
      <c r="M17">
        <f t="shared" si="0"/>
        <v>35</v>
      </c>
    </row>
    <row r="18" spans="1:13">
      <c r="A18" t="s">
        <v>195</v>
      </c>
      <c r="B18">
        <v>5</v>
      </c>
      <c r="C18">
        <v>20</v>
      </c>
      <c r="D18">
        <v>13</v>
      </c>
      <c r="M18">
        <f t="shared" si="0"/>
        <v>38</v>
      </c>
    </row>
    <row r="19" spans="1:13">
      <c r="A19" t="s">
        <v>196</v>
      </c>
      <c r="B19">
        <v>1</v>
      </c>
      <c r="M19">
        <f t="shared" si="0"/>
        <v>1</v>
      </c>
    </row>
    <row r="20" spans="1:13">
      <c r="A20" t="s">
        <v>197</v>
      </c>
      <c r="B20">
        <v>2</v>
      </c>
      <c r="M20">
        <f t="shared" si="0"/>
        <v>2</v>
      </c>
    </row>
    <row r="21" spans="1:13">
      <c r="A21" t="s">
        <v>198</v>
      </c>
      <c r="B21">
        <v>1</v>
      </c>
      <c r="M21">
        <f t="shared" si="0"/>
        <v>1</v>
      </c>
    </row>
    <row r="22" spans="1:13">
      <c r="A22" t="s">
        <v>199</v>
      </c>
      <c r="B22">
        <v>1</v>
      </c>
      <c r="M22">
        <f t="shared" si="0"/>
        <v>1</v>
      </c>
    </row>
    <row r="23" spans="1:13">
      <c r="A23" t="s">
        <v>200</v>
      </c>
      <c r="B23">
        <v>38</v>
      </c>
      <c r="M23">
        <f t="shared" si="0"/>
        <v>38</v>
      </c>
    </row>
    <row r="24" spans="1:13">
      <c r="A24" t="s">
        <v>201</v>
      </c>
      <c r="B24">
        <v>38</v>
      </c>
      <c r="M24">
        <f t="shared" si="0"/>
        <v>38</v>
      </c>
    </row>
    <row r="25" spans="1:13">
      <c r="A25" t="s">
        <v>202</v>
      </c>
      <c r="B25">
        <v>10</v>
      </c>
      <c r="M25">
        <f t="shared" si="0"/>
        <v>10</v>
      </c>
    </row>
    <row r="26" spans="1:13">
      <c r="M26">
        <f t="shared" si="0"/>
        <v>0</v>
      </c>
    </row>
    <row r="29" spans="1:13">
      <c r="A29" s="41" t="s">
        <v>204</v>
      </c>
      <c r="B29" s="40"/>
      <c r="C29" s="40"/>
      <c r="D29" s="40"/>
      <c r="E29" s="40"/>
      <c r="F29" s="40"/>
      <c r="G29" s="40"/>
    </row>
    <row r="30" spans="1:13">
      <c r="A30" s="41" t="s">
        <v>205</v>
      </c>
      <c r="B30" s="41" t="s">
        <v>111</v>
      </c>
      <c r="C30" s="42">
        <v>38</v>
      </c>
      <c r="D30" s="40">
        <v>19.649999999999999</v>
      </c>
      <c r="E30" s="40">
        <v>1.25</v>
      </c>
      <c r="F30" s="40"/>
      <c r="G30" s="42">
        <f>C30*D30*E30</f>
        <v>933.37499999999989</v>
      </c>
    </row>
    <row r="31" spans="1:13">
      <c r="A31" s="41" t="s">
        <v>206</v>
      </c>
      <c r="B31" s="41" t="s">
        <v>111</v>
      </c>
      <c r="C31" s="42">
        <v>38</v>
      </c>
      <c r="D31" s="40">
        <v>33.36</v>
      </c>
      <c r="E31" s="40">
        <v>1.25</v>
      </c>
      <c r="F31" s="40"/>
      <c r="G31" s="42">
        <f>C31*D31*E31</f>
        <v>1584.6000000000001</v>
      </c>
    </row>
    <row r="32" spans="1:13">
      <c r="A32" s="40"/>
      <c r="B32" s="40"/>
      <c r="C32" s="40"/>
      <c r="D32" s="40"/>
      <c r="E32" s="40"/>
      <c r="F32" s="40"/>
      <c r="G32" s="43">
        <f>SUM(G30:G31)</f>
        <v>2517.9749999999999</v>
      </c>
    </row>
    <row r="34" spans="1:1">
      <c r="A34" s="41" t="s">
        <v>217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Planilha1</vt:lpstr>
      <vt:lpstr>Medição4</vt:lpstr>
      <vt:lpstr>Planilha2</vt:lpstr>
      <vt:lpstr>Medição4!Titulos_de_impressao</vt:lpstr>
      <vt:lpstr>Planilha1!Titulos_de_impressao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 Medeiros</dc:creator>
  <cp:lastModifiedBy>27780619400</cp:lastModifiedBy>
  <cp:revision>0</cp:revision>
  <cp:lastPrinted>2022-08-29T14:45:41Z</cp:lastPrinted>
  <dcterms:created xsi:type="dcterms:W3CDTF">2021-06-07T22:43:29Z</dcterms:created>
  <dcterms:modified xsi:type="dcterms:W3CDTF">2022-10-28T09:56:31Z</dcterms:modified>
</cp:coreProperties>
</file>