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activeTab="1"/>
  </bookViews>
  <sheets>
    <sheet name="BM11" sheetId="15" r:id="rId1"/>
    <sheet name="102" sheetId="22" r:id="rId2"/>
    <sheet name="104" sheetId="40" r:id="rId3"/>
    <sheet name="105" sheetId="23" r:id="rId4"/>
    <sheet name="106" sheetId="24" r:id="rId5"/>
    <sheet name="107" sheetId="25" r:id="rId6"/>
    <sheet name="108" sheetId="26" r:id="rId7"/>
    <sheet name="109" sheetId="27" r:id="rId8"/>
    <sheet name="110" sheetId="39" r:id="rId9"/>
    <sheet name="111" sheetId="36" r:id="rId10"/>
    <sheet name="112" sheetId="29" r:id="rId11"/>
    <sheet name="114" sheetId="30" r:id="rId12"/>
    <sheet name="115" sheetId="31" r:id="rId13"/>
    <sheet name="201" sheetId="33" r:id="rId14"/>
    <sheet name="202" sheetId="34" r:id="rId15"/>
    <sheet name="203" sheetId="35" r:id="rId16"/>
    <sheet name="204" sheetId="38" r:id="rId17"/>
    <sheet name="205" sheetId="37" r:id="rId18"/>
    <sheet name="COMPOSIÇÃO DO BDI EQUIPAMENTO" sheetId="20" state="hidden" r:id="rId19"/>
  </sheets>
  <externalReferences>
    <externalReference r:id="rId20"/>
    <externalReference r:id="rId21"/>
  </externalReferences>
  <definedNames>
    <definedName name="_xlnm.Print_Area" localSheetId="0">'BM11'!$A$1:$Y$59</definedName>
    <definedName name="_xlnm.Print_Area" localSheetId="18">'COMPOSIÇÃO DO BDI EQUIPAMENTO'!$A$1:$E$52</definedName>
    <definedName name="SABRIL2017">'[1]SERVIÇOS ABRIL 2017'!$A$3:$E$6145</definedName>
    <definedName name="_xlnm.Print_Titles" localSheetId="0">'BM11'!$1:$9</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37"/>
  <c r="C45" i="38"/>
  <c r="C46" i="34"/>
  <c r="B45" i="33"/>
  <c r="C50" i="37" l="1"/>
  <c r="G32" s="1"/>
  <c r="C49" i="38"/>
  <c r="G32" s="1"/>
  <c r="H32" s="1"/>
  <c r="G11" s="1"/>
  <c r="C50" i="34"/>
  <c r="G33" s="1"/>
  <c r="H33" s="1"/>
  <c r="G12" s="1"/>
  <c r="B49" i="33"/>
  <c r="G32" s="1"/>
  <c r="C16" i="30"/>
  <c r="G12"/>
  <c r="G26"/>
  <c r="C16" i="37" l="1"/>
  <c r="H32"/>
  <c r="G12" s="1"/>
  <c r="G55" i="15"/>
  <c r="G54"/>
  <c r="G53"/>
  <c r="G52"/>
  <c r="G51"/>
  <c r="G50"/>
  <c r="G49"/>
  <c r="G48"/>
  <c r="G47"/>
  <c r="G45"/>
  <c r="G44"/>
  <c r="G43"/>
  <c r="G42"/>
  <c r="G41"/>
  <c r="G40"/>
  <c r="G38"/>
  <c r="G37"/>
  <c r="G36"/>
  <c r="G35"/>
  <c r="G34"/>
  <c r="G33"/>
  <c r="G30"/>
  <c r="G14"/>
  <c r="G15"/>
  <c r="G17"/>
  <c r="G18"/>
  <c r="G19"/>
  <c r="G20"/>
  <c r="G21"/>
  <c r="G22"/>
  <c r="G23"/>
  <c r="G24"/>
  <c r="G26"/>
  <c r="G12"/>
  <c r="G12" i="35"/>
  <c r="C16"/>
  <c r="B27" i="40"/>
  <c r="G21" i="35" l="1"/>
  <c r="C25"/>
  <c r="B25" i="40" l="1"/>
  <c r="B24"/>
  <c r="C15"/>
  <c r="B7"/>
  <c r="G13" l="1"/>
  <c r="C19" s="1"/>
  <c r="C17"/>
  <c r="D49" i="35" l="1"/>
  <c r="D48"/>
  <c r="H32" i="33" l="1"/>
  <c r="G12" s="1"/>
  <c r="C16" i="27" l="1"/>
  <c r="F28" i="29" l="1"/>
  <c r="F27"/>
  <c r="G28" i="37" l="1"/>
  <c r="C16" i="26" l="1"/>
  <c r="C18" i="25"/>
  <c r="C49"/>
  <c r="D18" i="24"/>
  <c r="D47" i="35" l="1"/>
  <c r="D46"/>
  <c r="D45"/>
  <c r="E27" i="23"/>
  <c r="E26"/>
  <c r="D50" i="35" l="1"/>
  <c r="D41"/>
  <c r="D40"/>
  <c r="D39"/>
  <c r="D38"/>
  <c r="D37"/>
  <c r="D36"/>
  <c r="D34"/>
  <c r="D29"/>
  <c r="D28"/>
  <c r="D27"/>
  <c r="D26"/>
  <c r="D25"/>
  <c r="D24"/>
  <c r="D23"/>
  <c r="G25" i="22"/>
  <c r="G26"/>
  <c r="F26" i="29"/>
  <c r="D47" i="39"/>
  <c r="D46"/>
  <c r="D45"/>
  <c r="D44"/>
  <c r="D43"/>
  <c r="D42"/>
  <c r="D41"/>
  <c r="D48" s="1"/>
  <c r="D49" s="1"/>
  <c r="D48" i="25"/>
  <c r="B50" i="22" l="1"/>
  <c r="D30" i="35"/>
  <c r="D42"/>
  <c r="G31" i="22" l="1"/>
  <c r="G32"/>
  <c r="G29"/>
  <c r="G27"/>
  <c r="G12" l="1"/>
  <c r="Y13" i="15"/>
  <c r="G13" s="1"/>
  <c r="G30" i="22"/>
  <c r="G28"/>
  <c r="G13" i="34"/>
  <c r="C19" s="1"/>
  <c r="Y29" i="15" s="1"/>
  <c r="G29" s="1"/>
  <c r="D47" i="25" l="1"/>
  <c r="F24" i="29" l="1"/>
  <c r="F25"/>
  <c r="F23" l="1"/>
  <c r="F22"/>
  <c r="F21"/>
  <c r="F29" l="1"/>
  <c r="F31" s="1"/>
  <c r="C17" i="39"/>
  <c r="C19"/>
  <c r="I48" i="15"/>
  <c r="I49"/>
  <c r="I50"/>
  <c r="I51"/>
  <c r="I52"/>
  <c r="I53"/>
  <c r="I54"/>
  <c r="I55"/>
  <c r="I40"/>
  <c r="I41"/>
  <c r="I42"/>
  <c r="I43"/>
  <c r="I44"/>
  <c r="I45"/>
  <c r="I36"/>
  <c r="I37"/>
  <c r="I38"/>
  <c r="I33"/>
  <c r="I34"/>
  <c r="I35"/>
  <c r="I14"/>
  <c r="I15"/>
  <c r="I21"/>
  <c r="I23"/>
  <c r="I24"/>
  <c r="I26"/>
  <c r="I12"/>
  <c r="K12" s="1"/>
  <c r="M24" l="1"/>
  <c r="K24"/>
  <c r="M33"/>
  <c r="K33"/>
  <c r="M41"/>
  <c r="K41"/>
  <c r="M53"/>
  <c r="K53"/>
  <c r="K49"/>
  <c r="M49"/>
  <c r="K23"/>
  <c r="M23"/>
  <c r="M38"/>
  <c r="K38"/>
  <c r="M44"/>
  <c r="K44"/>
  <c r="M48"/>
  <c r="K48"/>
  <c r="K26"/>
  <c r="M26"/>
  <c r="M21"/>
  <c r="K21"/>
  <c r="M35"/>
  <c r="K35"/>
  <c r="M37"/>
  <c r="K37"/>
  <c r="M43"/>
  <c r="K43"/>
  <c r="M55"/>
  <c r="K55"/>
  <c r="M51"/>
  <c r="K51"/>
  <c r="K15"/>
  <c r="M15"/>
  <c r="M45"/>
  <c r="K45"/>
  <c r="M14"/>
  <c r="K14"/>
  <c r="K40"/>
  <c r="M40"/>
  <c r="K52"/>
  <c r="M52"/>
  <c r="M34"/>
  <c r="K34"/>
  <c r="K36"/>
  <c r="M36"/>
  <c r="M42"/>
  <c r="K42"/>
  <c r="M54"/>
  <c r="K54"/>
  <c r="M50"/>
  <c r="K50"/>
  <c r="J24"/>
  <c r="J15"/>
  <c r="J33"/>
  <c r="J45"/>
  <c r="J41"/>
  <c r="L41"/>
  <c r="J53"/>
  <c r="J49"/>
  <c r="J12"/>
  <c r="J14"/>
  <c r="J38"/>
  <c r="J44"/>
  <c r="J40"/>
  <c r="J52"/>
  <c r="J48"/>
  <c r="J26"/>
  <c r="J35"/>
  <c r="J37"/>
  <c r="J43"/>
  <c r="J55"/>
  <c r="J51"/>
  <c r="J34"/>
  <c r="J36"/>
  <c r="J42"/>
  <c r="J54"/>
  <c r="J50"/>
  <c r="J23"/>
  <c r="J21"/>
  <c r="G13" i="39"/>
  <c r="I17" i="15"/>
  <c r="M17" l="1"/>
  <c r="K17"/>
  <c r="J17"/>
  <c r="H55"/>
  <c r="H54"/>
  <c r="H53"/>
  <c r="H52"/>
  <c r="H51"/>
  <c r="H50"/>
  <c r="H49"/>
  <c r="H48"/>
  <c r="H47"/>
  <c r="H45"/>
  <c r="H44"/>
  <c r="H43"/>
  <c r="H42"/>
  <c r="H41"/>
  <c r="H40"/>
  <c r="H38"/>
  <c r="H37"/>
  <c r="H36"/>
  <c r="H35"/>
  <c r="H34"/>
  <c r="H33"/>
  <c r="C18" i="38" l="1"/>
  <c r="Y31" i="15" s="1"/>
  <c r="G31" s="1"/>
  <c r="C17" i="36"/>
  <c r="C19"/>
  <c r="I22" i="15" s="1"/>
  <c r="C46" i="25"/>
  <c r="C15" i="34"/>
  <c r="C15" i="33"/>
  <c r="C19"/>
  <c r="Y28" i="15" l="1"/>
  <c r="G28" s="1"/>
  <c r="C16" i="33"/>
  <c r="H31" i="15"/>
  <c r="M22"/>
  <c r="K22"/>
  <c r="J22"/>
  <c r="H29"/>
  <c r="I29"/>
  <c r="H28"/>
  <c r="G12" i="38"/>
  <c r="C16" s="1"/>
  <c r="G13" i="36"/>
  <c r="G13" i="35"/>
  <c r="G13" i="33"/>
  <c r="I28" i="15" l="1"/>
  <c r="K28" s="1"/>
  <c r="L28" s="1"/>
  <c r="C17" i="35"/>
  <c r="C19"/>
  <c r="I31" i="15"/>
  <c r="K31" s="1"/>
  <c r="M28"/>
  <c r="M29"/>
  <c r="K29"/>
  <c r="L29" s="1"/>
  <c r="H30"/>
  <c r="I30"/>
  <c r="J29"/>
  <c r="J28"/>
  <c r="C17" i="33"/>
  <c r="C17" i="34"/>
  <c r="L55" i="15"/>
  <c r="L53"/>
  <c r="L51"/>
  <c r="L50"/>
  <c r="L49"/>
  <c r="L45"/>
  <c r="L42"/>
  <c r="L36"/>
  <c r="L35"/>
  <c r="L33"/>
  <c r="C19" i="26"/>
  <c r="L54" i="15"/>
  <c r="L52"/>
  <c r="L48"/>
  <c r="I47"/>
  <c r="L44"/>
  <c r="L43"/>
  <c r="L40"/>
  <c r="L38"/>
  <c r="L37"/>
  <c r="L34"/>
  <c r="G12" i="31"/>
  <c r="C19" s="1"/>
  <c r="G13" i="27"/>
  <c r="C17" s="1"/>
  <c r="J31" i="15" l="1"/>
  <c r="M31"/>
  <c r="K30"/>
  <c r="L30" s="1"/>
  <c r="M30"/>
  <c r="M47"/>
  <c r="K47"/>
  <c r="L47" s="1"/>
  <c r="J47"/>
  <c r="J46" s="1"/>
  <c r="J30"/>
  <c r="F13" i="25"/>
  <c r="L31" i="15"/>
  <c r="G13" i="31"/>
  <c r="C17" s="1"/>
  <c r="G13" i="24"/>
  <c r="C19" s="1"/>
  <c r="J39" i="15"/>
  <c r="G13" i="30"/>
  <c r="C19" s="1"/>
  <c r="G12" i="29"/>
  <c r="C18" s="1"/>
  <c r="C19" i="27"/>
  <c r="G13" i="26"/>
  <c r="G13" i="22"/>
  <c r="C17" i="25" l="1"/>
  <c r="I20" i="15"/>
  <c r="C17" i="26"/>
  <c r="I19" i="15"/>
  <c r="L14"/>
  <c r="C17" i="24"/>
  <c r="C16" i="29"/>
  <c r="C17" i="30"/>
  <c r="C19" i="22"/>
  <c r="C16" s="1"/>
  <c r="L24" i="15"/>
  <c r="L26"/>
  <c r="L15"/>
  <c r="L21"/>
  <c r="L22"/>
  <c r="H14"/>
  <c r="H15"/>
  <c r="H20"/>
  <c r="H22"/>
  <c r="H24"/>
  <c r="H26"/>
  <c r="H12"/>
  <c r="L12"/>
  <c r="F55"/>
  <c r="F54"/>
  <c r="F53"/>
  <c r="F52"/>
  <c r="F51"/>
  <c r="F50"/>
  <c r="F49"/>
  <c r="F48"/>
  <c r="F47"/>
  <c r="F45"/>
  <c r="F44"/>
  <c r="F43"/>
  <c r="F42"/>
  <c r="F41"/>
  <c r="F40"/>
  <c r="F38"/>
  <c r="F37"/>
  <c r="F36"/>
  <c r="F35"/>
  <c r="F34"/>
  <c r="F33"/>
  <c r="F32"/>
  <c r="F31"/>
  <c r="F30"/>
  <c r="F29"/>
  <c r="F28"/>
  <c r="F26"/>
  <c r="F25"/>
  <c r="F24"/>
  <c r="F23"/>
  <c r="F22"/>
  <c r="F21"/>
  <c r="F20"/>
  <c r="F19"/>
  <c r="F18"/>
  <c r="F17"/>
  <c r="F16"/>
  <c r="F15"/>
  <c r="F14"/>
  <c r="F13"/>
  <c r="F12"/>
  <c r="M12" s="1"/>
  <c r="C23" i="23" l="1"/>
  <c r="D23" s="1"/>
  <c r="E29" s="1"/>
  <c r="C17" i="22"/>
  <c r="I18" i="15"/>
  <c r="K19"/>
  <c r="M19"/>
  <c r="K20"/>
  <c r="L20" s="1"/>
  <c r="M20"/>
  <c r="J20"/>
  <c r="J19"/>
  <c r="H19"/>
  <c r="H39"/>
  <c r="L46"/>
  <c r="L39"/>
  <c r="H46"/>
  <c r="F39"/>
  <c r="F46"/>
  <c r="F27"/>
  <c r="F11"/>
  <c r="C16" i="23" l="1"/>
  <c r="Y16" i="15"/>
  <c r="G16" s="1"/>
  <c r="G12" i="23"/>
  <c r="K18" i="15"/>
  <c r="J18"/>
  <c r="M18"/>
  <c r="H13"/>
  <c r="I13"/>
  <c r="L19"/>
  <c r="L23"/>
  <c r="F56"/>
  <c r="K13" l="1"/>
  <c r="L13" s="1"/>
  <c r="M13"/>
  <c r="J13"/>
  <c r="C17" i="23"/>
  <c r="F57" i="15"/>
  <c r="E25" i="20"/>
  <c r="E18"/>
  <c r="E28" s="1"/>
  <c r="E12"/>
  <c r="F58" i="15" l="1"/>
  <c r="B7" i="20"/>
  <c r="B6"/>
  <c r="H17" i="15"/>
  <c r="H18"/>
  <c r="L18" l="1"/>
  <c r="L17"/>
  <c r="G13" i="37" l="1"/>
  <c r="C19"/>
  <c r="Y32" i="15" s="1"/>
  <c r="G32" s="1"/>
  <c r="C17" i="37" l="1"/>
  <c r="H32" i="15" l="1"/>
  <c r="H27" s="1"/>
  <c r="I32"/>
  <c r="M32" l="1"/>
  <c r="K32"/>
  <c r="L32" s="1"/>
  <c r="L27" s="1"/>
  <c r="J32"/>
  <c r="J27" l="1"/>
  <c r="C19" i="23"/>
  <c r="H16" i="15" l="1"/>
  <c r="G13" i="23"/>
  <c r="I16" i="15" l="1"/>
  <c r="J16" l="1"/>
  <c r="K16"/>
  <c r="L16" s="1"/>
  <c r="M16"/>
  <c r="G25"/>
  <c r="H25" s="1"/>
  <c r="H11" s="1"/>
  <c r="H56" s="1"/>
  <c r="I25"/>
  <c r="K25" s="1"/>
  <c r="L25" s="1"/>
  <c r="M25" l="1"/>
  <c r="J25"/>
  <c r="J11"/>
  <c r="M11" s="1"/>
  <c r="L11"/>
  <c r="L56" s="1"/>
  <c r="L57" s="1"/>
  <c r="L58" s="1"/>
  <c r="H57"/>
  <c r="H58" s="1"/>
  <c r="J56" l="1"/>
  <c r="J57" s="1"/>
  <c r="M57" s="1"/>
  <c r="M56" l="1"/>
  <c r="J58"/>
  <c r="M58" s="1"/>
</calcChain>
</file>

<file path=xl/sharedStrings.xml><?xml version="1.0" encoding="utf-8"?>
<sst xmlns="http://schemas.openxmlformats.org/spreadsheetml/2006/main" count="1000" uniqueCount="341">
  <si>
    <t>CNPJ: 19.503.944/0001-00</t>
  </si>
  <si>
    <t>OBRA:</t>
  </si>
  <si>
    <t>CLIENTE:</t>
  </si>
  <si>
    <t>ITEM</t>
  </si>
  <si>
    <t>DESCRIÇÃO</t>
  </si>
  <si>
    <t>M</t>
  </si>
  <si>
    <t>AVENIDA AMINTAS BARROS, 3700 – ED CTC, SALA 109 B – LAGOA NOVA</t>
  </si>
  <si>
    <t>NATAL/RN – CEP: 59.075-810</t>
  </si>
  <si>
    <t>UNID.</t>
  </si>
  <si>
    <t>TOTAL</t>
  </si>
  <si>
    <t>UN</t>
  </si>
  <si>
    <t>VALORES UNITÁRIOS</t>
  </si>
  <si>
    <t>1.0</t>
  </si>
  <si>
    <t>CUSTOS INDIRETOS</t>
  </si>
  <si>
    <t>1.1</t>
  </si>
  <si>
    <t>Administração Central e Local</t>
  </si>
  <si>
    <t>1.2</t>
  </si>
  <si>
    <t>1.3</t>
  </si>
  <si>
    <t>Despesas Financeiras</t>
  </si>
  <si>
    <t>1.4</t>
  </si>
  <si>
    <t>2.0</t>
  </si>
  <si>
    <t>TRIBUTOS</t>
  </si>
  <si>
    <t>2.1</t>
  </si>
  <si>
    <t>Pis</t>
  </si>
  <si>
    <t>2.2</t>
  </si>
  <si>
    <t>Cofins</t>
  </si>
  <si>
    <t>2.3</t>
  </si>
  <si>
    <t xml:space="preserve">ISS </t>
  </si>
  <si>
    <t>2.4</t>
  </si>
  <si>
    <t>CPRB*</t>
  </si>
  <si>
    <t>3.0</t>
  </si>
  <si>
    <t>LUCRO</t>
  </si>
  <si>
    <t>3.1</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</si>
  <si>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</si>
  <si>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</si>
  <si>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</si>
  <si>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</si>
  <si>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</si>
  <si>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</si>
  <si>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</si>
  <si>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</si>
  <si>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</si>
  <si>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</si>
  <si>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</si>
  <si>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Quant.</t>
  </si>
  <si>
    <t>KG</t>
  </si>
  <si>
    <t>Taxa de Risco</t>
  </si>
  <si>
    <t>Seguros e Garantia</t>
  </si>
  <si>
    <t>DATA DA PROPOSTA: 26/01/2021</t>
  </si>
  <si>
    <t xml:space="preserve">MVP ENGENHARIA E CONSTRUÇÃO </t>
  </si>
  <si>
    <t>FISCALIZAÇÃO LEI 4.575 E LEI 5.283.GOVERNO DO RIO GRANDE DO NORTE</t>
  </si>
  <si>
    <t>Eng. Marcelo Vitor P. de Almeida</t>
  </si>
  <si>
    <t>CREA 210175065-1</t>
  </si>
  <si>
    <t>Sócio-Diretor</t>
  </si>
  <si>
    <t>BONIFICAÇÃO E DESPESAS INDIRETAS (BDI) - MATERIAIS E EQUIPAMENTOS RECURSO ESTADUAL</t>
  </si>
  <si>
    <r>
      <rPr>
        <b/>
        <sz val="10"/>
        <rFont val="Calibri"/>
        <family val="1"/>
      </rPr>
      <t>SERVIÇOS PRELIMINARES E GERAIS</t>
    </r>
  </si>
  <si>
    <r>
      <rPr>
        <sz val="10"/>
        <rFont val="Calibri"/>
        <family val="1"/>
      </rPr>
      <t>ART DE RESPONSABILIDADE TÉCNICA POR EXECUÇAO DOS SERVIÇOS</t>
    </r>
  </si>
  <si>
    <t>DEMOLIÇÃO DE REVESTIMENTO CERÂMICO, DE FORMA MANUAL, SEM REAPROVEITAMENTO</t>
  </si>
  <si>
    <t>DEMOLIÇÃO DE ARGAMASSAS, DE FORMA MANUAL, SEM REAPROVEITAMENTO</t>
  </si>
  <si>
    <r>
      <rPr>
        <sz val="10"/>
        <rFont val="Calibri"/>
        <family val="1"/>
      </rPr>
      <t xml:space="preserve">DEMOLIÇÃO DE ALVENARIA DE BLOCO
</t>
    </r>
    <r>
      <rPr>
        <sz val="10"/>
        <rFont val="Calibri"/>
        <family val="1"/>
      </rPr>
      <t>FURADO, DE FORMA MANUAL, SEM REAPROVEITAMENTO</t>
    </r>
  </si>
  <si>
    <t>RETIRADA DE ENTULHO UTILIZANDO CAIXA COLETORA CAPACIDADE 5 M3</t>
  </si>
  <si>
    <t>BANDEJA DE PROTEÇÃO - APARA LIXO C/ SUPORTE METÁLICO [2,50 + 0,80 A 45º] E CHAPA PLASTIFICADA 18MM</t>
  </si>
  <si>
    <r>
      <rPr>
        <sz val="10"/>
        <rFont val="Calibri"/>
        <family val="1"/>
      </rPr>
      <t>TELA DE NYLON PARA PROTEÇÃO DE FACHADA</t>
    </r>
  </si>
  <si>
    <t>LOCACAO DE ANDAIME METALICO TIPO FACHADEIRO, LARGURA DE 1,20 M, ALTURA POR PECA DE 2,0 M, INCLUINDO SAPATAS E ITENS NECESSARIOS A INSTALACAO</t>
  </si>
  <si>
    <t>MONTAGEM E DESMONTAGEM DE ANDAIME MODULAR FACHADEIRO, COM PISO METÁLICO, PARA EDIFICAÇÕES COM MÚLTIPLOS PAVIMENTOS (EXCLUSIVE
ANDAIME E LIMPEZA)</t>
  </si>
  <si>
    <t>MONTAGEM E DESMONTAGEM DE BALANCIM, COM PISO METÁLICO, PARA EDIFICAÇÕES COM MÚLTIPLOS PAVIMENTOS</t>
  </si>
  <si>
    <t>LOCAÇÃO DE MINI GRUA CAPACIDADE DE ELEVAÇÃO DE CARGA 500 KG, ÂNGULO DE ROTAÇÃO 360º, CABO AÇO 5/16 50M, COM SISTEMA DE MOTO FREIO REDUTOR COM NIVELADOR DE ANDAR.</t>
  </si>
  <si>
    <t>ANDAIME SUSPENSO OU BALANCIM, TIPO PESADO (CARGA TOTAL DE 250 KG/M2), PLATAFORMA DE 1,50 X 3,00 M, COM 4 CATRACAS (GUINCHOS) E CABO DE 45,00 M (LOCACAO )</t>
  </si>
  <si>
    <r>
      <rPr>
        <sz val="10"/>
        <rFont val="Calibri"/>
        <family val="1"/>
      </rPr>
      <t>ENSAIO DE RESISTÊNCIA E ADERÊNCIA NO REBOCO - NBR 1352/2010</t>
    </r>
  </si>
  <si>
    <r>
      <rPr>
        <sz val="10"/>
        <rFont val="Calibri"/>
        <family val="1"/>
      </rPr>
      <t>ADMINISTRAÇÃO LOCAL</t>
    </r>
  </si>
  <si>
    <r>
      <rPr>
        <sz val="10"/>
        <rFont val="Calibri"/>
        <family val="1"/>
      </rPr>
      <t>EPI (ENCARGOS COMPLEMENTARES)</t>
    </r>
  </si>
  <si>
    <r>
      <rPr>
        <b/>
        <sz val="10"/>
        <rFont val="Calibri"/>
        <family val="1"/>
      </rPr>
      <t>SERVIÇOS DE REVESTIMENTO</t>
    </r>
  </si>
  <si>
    <t>CHAPISCO APLICADO TANTO EM PILARES E VIGAS DE CONCRETO COMO EM ALVENARIA DE FACHADA COM PRESENÇA DE VÃOS, COM ROLO PARA TEXTURA ACRÍLICA. ARGAMASSA TRAÇO 1:4 E EMULSÃO POLIMÉRICA (ADESIVO) COM PREPARO EM BETONEIRA</t>
  </si>
  <si>
    <t>EMBOÇO OU MASSA ÚNICA EM ARGAMASSA INDUSTRIALIZADA, PREPARO MECÂNICO E APLICAÇÃO COM EQUIPAMENTO DE MISTURA E PROJEÇÃO DE 1,5 M3/H DE ARGAMASSA EM PANOS DE FACHADA COM PRESENÇA DE VÃOS, ESPESSURA DE 25 MM.</t>
  </si>
  <si>
    <t>REVESTIMENTO CERÂMICO PARA PAREDES EXTERNAS EM PASTILHAS DE PORCELANA 5 X 5 CM (PLACAS DE 30 X 30 CM), ALINHADAS A PRUMO, APLICADO EM PANOS COM VÃOS.</t>
  </si>
  <si>
    <t>REJUNTAMENTO COM ARGAMASSA DE REJUNTAMENTO DE ALTO DESEMPENHO, ADITIVADA COM EMULSÃO POLIMÉRICA OU RESINA SINTÉTICA EM PÓ REDISPERSÍVEL E PERMEABILIDADE REDUZIDA (NBR 14.992)</t>
  </si>
  <si>
    <t>ENTELAMENTO CORRETIVO DE SUPERFÍCIE C/TRINCA P/RETRAÇÃO OU DILATAÇÃO TELA LARG.=15cm REF. CENT.LARG.=5cm</t>
  </si>
  <si>
    <r>
      <rPr>
        <sz val="10"/>
        <rFont val="Calibri"/>
        <family val="1"/>
      </rPr>
      <t>TELA METÁLICA ELETROSSOLDADA ZINCADA A FOGO # 25 X 25 MM / Ø 1,24 MM</t>
    </r>
  </si>
  <si>
    <t>PINOS DE COM FURO 1/4 3X25 EM AÇO CRAVADOS COM FERRAMENTA DE PISTÃO NA ESTRUTURA OU NAS JUNTAS DE ARGAMASSA</t>
  </si>
  <si>
    <t>ENSAIO DE RESISTÊNCIA DE ADERÊNCIA DE CORPO E SUPERFICIAL</t>
  </si>
  <si>
    <t>APLICAÇÃO E LIXAMENTO DE MASSA LÁTEX EM PAREDES, DUAS DEMÃOS</t>
  </si>
  <si>
    <t>APLICAÇÃO MANUAL DE PINTURA COM TINTA LÁTEX PVA EM PAREDES, DUAS DEMÃO</t>
  </si>
  <si>
    <r>
      <rPr>
        <b/>
        <sz val="10"/>
        <rFont val="Calibri"/>
        <family val="1"/>
      </rPr>
      <t>LAJE TÉCNICA</t>
    </r>
  </si>
  <si>
    <r>
      <rPr>
        <sz val="10"/>
        <rFont val="Calibri"/>
        <family val="1"/>
      </rPr>
      <t>LAJE  TÉCNICA EM ESTRUTURA METÁLICA CONF. PROJETO</t>
    </r>
  </si>
  <si>
    <t>PORTA DE ALUMÍNIO DE ABRIR COM LAMBRI, COM GUARNIÇÃO, FIXAÇÃO COM PARAFUSOS
- FORNECIMENTO E INSTALAÇÃO</t>
  </si>
  <si>
    <t>TUBO PVC, SÉRIE R, ÁGUA PLUVIAL, DN 50 MM, FORNECIDO E INSTALADO EM RAMAL DE ENCAMINHAMENTO</t>
  </si>
  <si>
    <t>RASGO EM ALVENARIA PARA RAMAIS/ DISTRIBUIÇÃO COM DIAMETROS MENORES OU
IGUAIS A 50 MM.</t>
  </si>
  <si>
    <t>ELETRODUTO RÍGIDO ROSCÁVEL, PVC, DN 40 MM (1 1/4"), PARA CIRCUITOS TERMINAIS, INSTALADO EM PAREDE - FORNECIMENTO E INSTALAÇÃO. AF_12/2015</t>
  </si>
  <si>
    <r>
      <rPr>
        <sz val="10"/>
        <rFont val="Calibri"/>
        <family val="1"/>
      </rPr>
      <t xml:space="preserve">ELETRODUTO RÍGIDO ROSCÁVEL, PVC, DN 75 MM (2 1/2") - FORNECIMENTO E
</t>
    </r>
    <r>
      <rPr>
        <sz val="10"/>
        <rFont val="Calibri"/>
        <family val="1"/>
      </rPr>
      <t>INSTALAÇÃO.</t>
    </r>
  </si>
  <si>
    <r>
      <rPr>
        <b/>
        <sz val="10"/>
        <rFont val="Calibri"/>
        <family val="1"/>
      </rPr>
      <t>DIVERSOS</t>
    </r>
  </si>
  <si>
    <r>
      <rPr>
        <sz val="10"/>
        <rFont val="Calibri"/>
        <family val="1"/>
      </rPr>
      <t xml:space="preserve">RELOCAÇÃO DE SPLITS DOS ANDARES PARA
</t>
    </r>
    <r>
      <rPr>
        <sz val="10"/>
        <rFont val="Calibri"/>
        <family val="1"/>
      </rPr>
      <t>OS SUPORTES METÁLICOS PARA CONDENSADORES DE AR CONDICIONADO</t>
    </r>
  </si>
  <si>
    <t>CORTE EM CONCRETO DETERIORADO</t>
  </si>
  <si>
    <r>
      <rPr>
        <sz val="10"/>
        <rFont val="Calibri"/>
        <family val="1"/>
      </rPr>
      <t>RECUPERAÇÃO CONCRETO, C/REFORÇO E RECONSTITUIÇÃO “GROUNT”, ESP.=60MM</t>
    </r>
  </si>
  <si>
    <r>
      <rPr>
        <sz val="10"/>
        <rFont val="Calibri"/>
        <family val="1"/>
      </rPr>
      <t>RECUPERAÇÃO CONCRETO, S/REFORÇO E RECONSTITUIÇÃO “GROUNT”, ESP.=60MM</t>
    </r>
  </si>
  <si>
    <r>
      <rPr>
        <sz val="10"/>
        <rFont val="Calibri"/>
        <family val="1"/>
      </rPr>
      <t>LIMPEZA DE SUPERFÍCIE C/ ESCOVA DE AÇO</t>
    </r>
  </si>
  <si>
    <t>RECUPERAÇÃO CONCRETO, S/REFORÇO RECONSTITUIÇÃO C/ ARGAMASSA POLIMÉRICA ESP.=25MM</t>
  </si>
  <si>
    <t>PINTURA PROTEÇÃO C/INIBIDOR MIGRATÓRIO CORROSÃO, 3 DEMÃOS</t>
  </si>
  <si>
    <t>APLICAÇÃO DE ADESIVO ESTRUTURAL BASE EPOXI</t>
  </si>
  <si>
    <t>LIMPEZA DE REVESTIMENTO EM PAREDE C/ SOLUCAO DE ACIDO MURIATICO/AMONIA</t>
  </si>
  <si>
    <t>M2</t>
  </si>
  <si>
    <t>M3</t>
  </si>
  <si>
    <t>M2 / MÊS</t>
  </si>
  <si>
    <t>MÊS</t>
  </si>
  <si>
    <t>m2</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</si>
  <si>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</si>
  <si>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</si>
  <si>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</si>
  <si>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</si>
  <si>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</si>
  <si>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</si>
  <si>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</si>
  <si>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</si>
  <si>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</si>
  <si>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</si>
  <si>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</si>
  <si>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</si>
  <si>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</si>
  <si>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</si>
  <si>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</si>
  <si>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</si>
  <si>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</si>
  <si>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</si>
  <si>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</si>
  <si>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</si>
  <si>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</si>
  <si>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m²</t>
  </si>
  <si>
    <t>calculo de áreas</t>
  </si>
  <si>
    <t>Demolição cerâmica</t>
  </si>
  <si>
    <t xml:space="preserve"> Retirada de Demolição</t>
  </si>
  <si>
    <t>ESP.(m)</t>
  </si>
  <si>
    <t>CRITÉRIO DE LEVANTAMENTO: CALCULO VOLUME DE DEMOLIÇÃO</t>
  </si>
  <si>
    <t>Bandeja de proteção</t>
  </si>
  <si>
    <t>TELA DE NYLON PARA PROTEÇÃO DE FACHADA</t>
  </si>
  <si>
    <t>Tela de nylon</t>
  </si>
  <si>
    <t>CRITÉRIO DE LEVANTAMENTO: CALCULO DE ÁREA</t>
  </si>
  <si>
    <t>BANDEJA DE PROTEÇÃO - APARA LIXO C/ SUPORTE METÁLICO [2,50 + 0,80 A 45º E CHAPA PLASTIFICADA 18MM</t>
  </si>
  <si>
    <t>M²/MÊS</t>
  </si>
  <si>
    <t>Quantidade balancim</t>
  </si>
  <si>
    <t>CRITÉRIO DE LEVANTAMENTO: CALCULO DE QUANTIDADES</t>
  </si>
  <si>
    <t>Unid.</t>
  </si>
  <si>
    <t>Mês uso</t>
  </si>
  <si>
    <t>5mm da pastilha</t>
  </si>
  <si>
    <t>ADMINISTRAÇÃO LOCAL</t>
  </si>
  <si>
    <t>EPI (ENCARGOS COMPLEMENTARES)</t>
  </si>
  <si>
    <t>CRITÉRIO DE LEVANTAMENTO: Quantidades de colaboradores contratados</t>
  </si>
  <si>
    <t>____________________________
Eng. Claudio Henrique Milanez de Moura 
TCE</t>
  </si>
  <si>
    <t>____________________________
Eng.Flavio Grande Ramalho 
TCE</t>
  </si>
  <si>
    <t xml:space="preserve">CRITÉRIO DE LEVANTAMENTO:  calculo de área </t>
  </si>
  <si>
    <t>Mont.Desm. Fachadeiro</t>
  </si>
  <si>
    <t>Locação fachadeiro</t>
  </si>
  <si>
    <t>Admin. Local</t>
  </si>
  <si>
    <t>CRITÉRIO DE LEVANTAMENTO: a obra terá a duração de 12 meses(360dias), BM01 conrreponde a 0,5mes</t>
  </si>
  <si>
    <t>Calculo volume</t>
  </si>
  <si>
    <t>Calculo área</t>
  </si>
  <si>
    <t>Calculo m²/mês proporcional</t>
  </si>
  <si>
    <t>Calculo de área</t>
  </si>
  <si>
    <t>Calculo de quantidade</t>
  </si>
  <si>
    <t>Quantidade colaboradores</t>
  </si>
  <si>
    <t>Acumulado</t>
  </si>
  <si>
    <t>Valor medido</t>
  </si>
  <si>
    <t>Real. Acumul.</t>
  </si>
  <si>
    <t>COMPR.(m)</t>
  </si>
  <si>
    <t>(*) Uso para instalação das bandejas</t>
  </si>
  <si>
    <t>Pascoal Benvindo Dias</t>
  </si>
  <si>
    <t>Romildo Ribeiro de Araujo</t>
  </si>
  <si>
    <t>Marcos Fernando de Oliveira</t>
  </si>
  <si>
    <t>Robson Conceição do Nascimento</t>
  </si>
  <si>
    <t>Sebastião Feliciano da Silva</t>
  </si>
  <si>
    <t xml:space="preserve">Ailton Ceilio de Oliveira  </t>
  </si>
  <si>
    <t>Cicero Costa de Gaes</t>
  </si>
  <si>
    <t>Jessica Luduvico de Moraes</t>
  </si>
  <si>
    <t>Everaldo Jorge do Nascimento</t>
  </si>
  <si>
    <t>Francisco Marques da Silva</t>
  </si>
  <si>
    <t>Igor Richarlisson Rodrigues da Silva</t>
  </si>
  <si>
    <t>Ivanildo Gomes Feitosa</t>
  </si>
  <si>
    <t>Ednaldo Gomes Feitosa</t>
  </si>
  <si>
    <t>ÁREA</t>
  </si>
  <si>
    <t/>
  </si>
  <si>
    <t>empolamento</t>
  </si>
  <si>
    <t>João Vitor de Mello</t>
  </si>
  <si>
    <t>SERVIÇOS DE REVESTIMENTO</t>
  </si>
  <si>
    <t>CHAPISCO</t>
  </si>
  <si>
    <t>CRITÉRIO DE LEVANTAMENTO: CALCULO DE ÁREAS</t>
  </si>
  <si>
    <t>João Lourenço Xavier</t>
  </si>
  <si>
    <t>Jeovani da Silva</t>
  </si>
  <si>
    <t>Carlos Magnos de Souza</t>
  </si>
  <si>
    <t>Francisco Caninde Florencio da Cruz Silva</t>
  </si>
  <si>
    <t>Matteus Cunha</t>
  </si>
  <si>
    <t>Aldair José Fereira</t>
  </si>
  <si>
    <t>EMBOÇO</t>
  </si>
  <si>
    <t>JUNTAS</t>
  </si>
  <si>
    <t>JUNTA DE CONTROLE HORIZONTAL E VERTICAL</t>
  </si>
  <si>
    <t>CRITÉRIO DE LEVANTAMENTO: CALCULO METRAGEM</t>
  </si>
  <si>
    <t>___________________________
Eng. Sténio de Oliveira Vera
TCE</t>
  </si>
  <si>
    <t>PERIMETRO 73,93</t>
  </si>
  <si>
    <t>ALTURA 50,76</t>
  </si>
  <si>
    <t xml:space="preserve">ÁREA = </t>
  </si>
  <si>
    <t>CRITÉRIO DE LEVANTAMENTO: EQUIPAMENTO EXISTENTE NA OBRA - CONTAGEM</t>
  </si>
  <si>
    <t>Movimento carga</t>
  </si>
  <si>
    <t>M²</t>
  </si>
  <si>
    <t xml:space="preserve">REJUNTAMENTO </t>
  </si>
  <si>
    <t>LOCAL</t>
  </si>
  <si>
    <t>UNIDADE</t>
  </si>
  <si>
    <t>PAREDE 1</t>
  </si>
  <si>
    <t>PAREDE 2</t>
  </si>
  <si>
    <t>PAREDE 3</t>
  </si>
  <si>
    <t>PAREDE 4</t>
  </si>
  <si>
    <t>PAREDE 5</t>
  </si>
  <si>
    <t>PAREDE 6</t>
  </si>
  <si>
    <t>volume empolado</t>
  </si>
  <si>
    <t>DEMOLIÇÃO DE PASTILHAS</t>
  </si>
  <si>
    <t>PAREDE 7</t>
  </si>
  <si>
    <t>ACUMULADO</t>
  </si>
  <si>
    <t>NO MÊS</t>
  </si>
  <si>
    <t>mês</t>
  </si>
  <si>
    <t>PASTILHAS</t>
  </si>
  <si>
    <t>nov.21</t>
  </si>
  <si>
    <t>balancim: Mont. Desmontag.</t>
  </si>
  <si>
    <t>Valor TOTAL
CONTRATO R$</t>
  </si>
  <si>
    <t>QUANT.
 Total Contrato</t>
  </si>
  <si>
    <t>PAREDE 8</t>
  </si>
  <si>
    <t>PAREDE 9</t>
  </si>
  <si>
    <t>PAREDE 10</t>
  </si>
  <si>
    <t>PAREDE 11</t>
  </si>
  <si>
    <t>PAREDE 12</t>
  </si>
  <si>
    <t xml:space="preserve">dez. 21 </t>
  </si>
  <si>
    <t>CRITÉRIO DE LEVANTAMENTO: CALCULO PROPORCIONALIDADE DO BALANCIM DE 3,00M</t>
  </si>
  <si>
    <t>Calculo de proporcionalidade</t>
  </si>
  <si>
    <t>ETAPA 1</t>
  </si>
  <si>
    <t>quantidade</t>
  </si>
  <si>
    <t>total</t>
  </si>
  <si>
    <t>ETAPA 2</t>
  </si>
  <si>
    <t>ETAPA 3</t>
  </si>
  <si>
    <t>ETAPA 4</t>
  </si>
  <si>
    <t xml:space="preserve">Dez/21 - </t>
  </si>
  <si>
    <t xml:space="preserve">ETAPAS </t>
  </si>
  <si>
    <t xml:space="preserve">Quant.meses </t>
  </si>
  <si>
    <t>intervalo</t>
  </si>
  <si>
    <t>Medição acumulada BM04</t>
  </si>
  <si>
    <t>M³</t>
  </si>
  <si>
    <t>mês 1
SET21</t>
  </si>
  <si>
    <t>mês 2
OUT21</t>
  </si>
  <si>
    <t>mês 3
NOV21</t>
  </si>
  <si>
    <t>mês 4
DEZ21</t>
  </si>
  <si>
    <t>7,14+2,47*50</t>
  </si>
  <si>
    <t>Reforço de tela duplicada</t>
  </si>
  <si>
    <t>mês 5
JAN22</t>
  </si>
  <si>
    <t>jan. 22</t>
  </si>
  <si>
    <t>PAREDE 13</t>
  </si>
  <si>
    <t>PAREDE 14</t>
  </si>
  <si>
    <t>PAREDE 15</t>
  </si>
  <si>
    <t>10mm da cola da pastilha + lixamento</t>
  </si>
  <si>
    <t>área acumulada</t>
  </si>
  <si>
    <t>fev. 22</t>
  </si>
  <si>
    <t>Reforço de tela triplicada</t>
  </si>
  <si>
    <t>PARA PROTEÇÃO DOS EQUIPAMENTOS DE AR CONDICIONADO</t>
  </si>
  <si>
    <t>2X19,41*50</t>
  </si>
  <si>
    <t>DUPLICAR</t>
  </si>
  <si>
    <t>Comprimento
m</t>
  </si>
  <si>
    <t>Quantidade</t>
  </si>
  <si>
    <t>Total 
m</t>
  </si>
  <si>
    <t>Equivalencia para 3,00m</t>
  </si>
  <si>
    <t>ÁREA ET 2</t>
  </si>
  <si>
    <t>ETAPAS 1 2 e3</t>
  </si>
  <si>
    <t>MEDIDAS</t>
  </si>
  <si>
    <t>QUANTIDADES</t>
  </si>
  <si>
    <t>SUB TOTAL</t>
  </si>
  <si>
    <t>Até jan22</t>
  </si>
  <si>
    <t>Acum. Fev/22</t>
  </si>
  <si>
    <t>mês 6
FEV 22</t>
  </si>
  <si>
    <t>mês 7
MAR 22</t>
  </si>
  <si>
    <t>Parede 4</t>
  </si>
  <si>
    <t>4,00m x 4,00m x 6cm</t>
  </si>
  <si>
    <t>Parede shiller terreo</t>
  </si>
  <si>
    <t>13,70m x 5,4m *6cm</t>
  </si>
  <si>
    <t>Set/21 - mar/22</t>
  </si>
  <si>
    <t>Out/21 - mar/22</t>
  </si>
  <si>
    <t>Nov/21 - mar/22</t>
  </si>
  <si>
    <t>Jan/22 - mar/22</t>
  </si>
  <si>
    <t>fev/22 - mar/22</t>
  </si>
  <si>
    <t>Calculo de comprimento</t>
  </si>
  <si>
    <t>ETAPA 5</t>
  </si>
  <si>
    <t>Acum. Mar/22</t>
  </si>
  <si>
    <t>BANCADA DIREITA</t>
  </si>
  <si>
    <t>PAREDE 16</t>
  </si>
  <si>
    <t>PAREDE 18</t>
  </si>
  <si>
    <t>Abril 22</t>
  </si>
  <si>
    <t>Proteção do telhado do plenário</t>
  </si>
  <si>
    <t>Aditivo 01</t>
  </si>
  <si>
    <t>nov/21</t>
  </si>
  <si>
    <t>Medição Acumulada BM08</t>
  </si>
  <si>
    <t>set/21</t>
  </si>
  <si>
    <t>out/21</t>
  </si>
  <si>
    <t>dez/21</t>
  </si>
  <si>
    <t>jan/22</t>
  </si>
  <si>
    <t>fev/22</t>
  </si>
  <si>
    <t>mar/22</t>
  </si>
  <si>
    <t>abr/22</t>
  </si>
  <si>
    <t>____________________________
Eng. Pascoal Benvindo Dias
MVP - Gerente do Contrato</t>
  </si>
  <si>
    <t>ÁREA DO CHILLER</t>
  </si>
  <si>
    <t>dia 30</t>
  </si>
  <si>
    <t>Contrato</t>
  </si>
  <si>
    <t>-</t>
  </si>
  <si>
    <t>mês 8
ABRIL22</t>
  </si>
  <si>
    <t>mês 9
MAIO22</t>
  </si>
  <si>
    <t>CAIXA D'ÁGUA</t>
  </si>
  <si>
    <t>ENTRADA CARROS</t>
  </si>
  <si>
    <t>mai/22</t>
  </si>
  <si>
    <t>Acum. MaIr/22</t>
  </si>
  <si>
    <t>CHILLER</t>
  </si>
  <si>
    <t>CALCULO DE ÁREA</t>
  </si>
  <si>
    <t>PRAZO DE EXECUÇÃO DA OBRA:360 DIAS- DATA DE INÍCIO: 23/08/2021 (OS)</t>
  </si>
  <si>
    <t>calculo área</t>
  </si>
  <si>
    <t>Demolição ALVENARIA</t>
  </si>
  <si>
    <t>JUN/22</t>
  </si>
  <si>
    <t>mês 10
JUN22</t>
  </si>
  <si>
    <t>Acum. Jun22</t>
  </si>
  <si>
    <t>mês 11
JUL22</t>
  </si>
  <si>
    <t>DEMOLIÇÃO DE ALVENARIA</t>
  </si>
  <si>
    <t>ITENS 103 E 104</t>
  </si>
  <si>
    <t>JUL/22</t>
  </si>
  <si>
    <t>CHILLER TERREO</t>
  </si>
  <si>
    <t>BOLETIM DE MEDIÇÃO BM12 - 01 a 31 agosto 2022</t>
  </si>
  <si>
    <t>MÊS 12
AGSOTO DE 2022</t>
  </si>
  <si>
    <t>mês 12 AGO/22</t>
  </si>
  <si>
    <t>MEMÓRIA DE CÁLCULO DO BOLETIM MENSAL DE MEDIÇÃO DOS SERVIÇOS - BM12</t>
  </si>
  <si>
    <t>PERÍODO DE REFERÊNCIA DA MEDIÇÃO ATUAL: 01 a 31 AGOSTO 2022</t>
  </si>
  <si>
    <t xml:space="preserve"> </t>
  </si>
  <si>
    <t>SALA CHILLER</t>
  </si>
  <si>
    <t>PERGOLADO</t>
  </si>
  <si>
    <t>Chiller terreo</t>
  </si>
  <si>
    <t>FACHADA FRONTAL</t>
  </si>
  <si>
    <t>COBERTURA CHAPIM</t>
  </si>
  <si>
    <t>PERÍODO DE REFERÊNCIA DA MEDIÇÃO ATUAL: 01 a 31 agosto 2022</t>
  </si>
  <si>
    <t>BM12</t>
  </si>
  <si>
    <t>BM 12</t>
  </si>
  <si>
    <t>PERÍODO DE REFERÊNCIA DA MEDIÇÃO ATUAL: 01  a 31 agosto 2022</t>
  </si>
  <si>
    <t>ago/22</t>
  </si>
  <si>
    <t>Mes ago/22</t>
  </si>
  <si>
    <t>MEMÓRIA DE CÁLCULO DO BOLETIM MENSAL DE MEDIÇÃO DOS SERVIÇOS  BM12</t>
  </si>
  <si>
    <t>REJUNTE DAS PASTILHAS</t>
  </si>
</sst>
</file>

<file path=xl/styles.xml><?xml version="1.0" encoding="utf-8"?>
<styleSheet xmlns="http://schemas.openxmlformats.org/spreadsheetml/2006/main">
  <numFmts count="22">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 numFmtId="180" formatCode="#,##0.0"/>
    <numFmt numFmtId="181" formatCode="_-* #,##0.000_-;\-* #,##0.000_-;_-* &quot;-&quot;???_-;_-@_-"/>
  </numFmts>
  <fonts count="67">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sz val="11"/>
      <color theme="1"/>
      <name val="Arial Narrow"/>
      <family val="2"/>
    </font>
    <font>
      <b/>
      <sz val="11"/>
      <color rgb="FF000000"/>
      <name val="Arial Narrow"/>
      <family val="2"/>
    </font>
    <font>
      <b/>
      <sz val="10"/>
      <name val="Times New Roman"/>
      <family val="1"/>
    </font>
    <font>
      <b/>
      <sz val="10"/>
      <name val="Calibri"/>
      <family val="1"/>
    </font>
    <font>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8"/>
      <name val="Arial"/>
      <family val="2"/>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name val="Calibri"/>
      <family val="2"/>
      <scheme val="minor"/>
    </font>
    <font>
      <sz val="8"/>
      <color theme="1"/>
      <name val="Calibri"/>
      <family val="2"/>
      <scheme val="minor"/>
    </font>
    <font>
      <sz val="10"/>
      <color theme="0"/>
      <name val="Arial Narrow"/>
      <family val="2"/>
    </font>
    <font>
      <sz val="9"/>
      <color theme="1"/>
      <name val="Calibri"/>
      <family val="2"/>
      <scheme val="minor"/>
    </font>
    <font>
      <sz val="11"/>
      <color indexed="8"/>
      <name val="Arial"/>
      <family val="2"/>
    </font>
    <font>
      <b/>
      <sz val="8"/>
      <color theme="1"/>
      <name val="Calibri"/>
      <family val="2"/>
      <scheme val="minor"/>
    </font>
    <font>
      <b/>
      <sz val="9"/>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thin">
        <color auto="1"/>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5"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16">
    <xf numFmtId="0" fontId="0" fillId="0" borderId="0" xfId="0"/>
    <xf numFmtId="0" fontId="30" fillId="0" borderId="0" xfId="0" applyFont="1" applyAlignment="1">
      <alignment horizontal="center" vertical="center"/>
    </xf>
    <xf numFmtId="0" fontId="30" fillId="0" borderId="0" xfId="0" applyFont="1" applyAlignment="1">
      <alignment horizontal="center"/>
    </xf>
    <xf numFmtId="0" fontId="29"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38" fillId="0" borderId="0" xfId="0" applyFont="1"/>
    <xf numFmtId="0" fontId="30" fillId="0" borderId="0" xfId="0" applyFont="1"/>
    <xf numFmtId="0" fontId="38" fillId="0" borderId="0" xfId="0" applyFont="1" applyAlignment="1">
      <alignment horizontal="center"/>
    </xf>
    <xf numFmtId="0" fontId="38" fillId="0" borderId="0" xfId="3" applyFont="1"/>
    <xf numFmtId="0" fontId="38" fillId="0" borderId="0" xfId="3" applyFont="1" applyAlignment="1">
      <alignment horizont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0" fontId="30" fillId="0" borderId="0" xfId="3" applyFont="1" applyBorder="1"/>
    <xf numFmtId="0" fontId="29" fillId="21" borderId="0" xfId="3" applyFont="1" applyFill="1" applyBorder="1" applyAlignment="1">
      <alignment horizontal="center"/>
    </xf>
    <xf numFmtId="10" fontId="29" fillId="21" borderId="0" xfId="3" applyNumberFormat="1" applyFont="1" applyFill="1" applyBorder="1" applyAlignment="1">
      <alignment horizontal="center"/>
    </xf>
    <xf numFmtId="0" fontId="30" fillId="0" borderId="0" xfId="3" applyFont="1" applyBorder="1" applyAlignment="1">
      <alignment horizontal="center"/>
    </xf>
    <xf numFmtId="10" fontId="30" fillId="0" borderId="0" xfId="3" applyNumberFormat="1" applyFont="1" applyBorder="1" applyAlignment="1">
      <alignment horizontal="center"/>
    </xf>
    <xf numFmtId="0" fontId="30" fillId="0" borderId="0" xfId="0" applyFont="1" applyBorder="1"/>
    <xf numFmtId="0" fontId="30" fillId="0" borderId="0" xfId="0" applyFont="1" applyBorder="1" applyAlignment="1">
      <alignment horizontal="center"/>
    </xf>
    <xf numFmtId="0" fontId="40"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3" applyFont="1" applyBorder="1"/>
    <xf numFmtId="0" fontId="38" fillId="0" borderId="0" xfId="3" applyFont="1" applyFill="1" applyBorder="1" applyAlignment="1">
      <alignment horizontal="center"/>
    </xf>
    <xf numFmtId="0" fontId="29" fillId="0" borderId="0" xfId="0" applyFont="1" applyBorder="1" applyAlignment="1">
      <alignment horizontal="center"/>
    </xf>
    <xf numFmtId="0" fontId="30" fillId="0" borderId="0" xfId="0" applyFont="1" applyAlignment="1"/>
    <xf numFmtId="0" fontId="31" fillId="0" borderId="0" xfId="0" applyFont="1" applyBorder="1" applyAlignment="1">
      <alignment vertical="center"/>
    </xf>
    <xf numFmtId="43" fontId="30" fillId="0" borderId="0" xfId="116" applyFont="1" applyAlignment="1">
      <alignment vertical="center"/>
    </xf>
    <xf numFmtId="0" fontId="29" fillId="0" borderId="12" xfId="0" applyFont="1" applyBorder="1" applyAlignment="1">
      <alignment vertical="center"/>
    </xf>
    <xf numFmtId="177" fontId="44" fillId="24" borderId="0" xfId="119" applyNumberFormat="1" applyFont="1" applyFill="1" applyBorder="1" applyAlignment="1">
      <alignment horizontal="center" vertical="center"/>
    </xf>
    <xf numFmtId="177" fontId="49" fillId="24" borderId="0" xfId="0" applyNumberFormat="1" applyFont="1" applyFill="1" applyAlignment="1">
      <alignment vertical="center"/>
    </xf>
    <xf numFmtId="4" fontId="48" fillId="24" borderId="0" xfId="121" applyNumberFormat="1" applyFont="1" applyFill="1" applyBorder="1" applyAlignment="1">
      <alignment horizontal="center" vertical="center"/>
    </xf>
    <xf numFmtId="177" fontId="49" fillId="24" borderId="14" xfId="0" applyNumberFormat="1" applyFont="1" applyFill="1" applyBorder="1" applyAlignment="1">
      <alignment vertical="center"/>
    </xf>
    <xf numFmtId="177" fontId="49" fillId="24" borderId="14" xfId="0" applyNumberFormat="1" applyFont="1" applyFill="1" applyBorder="1" applyAlignment="1">
      <alignment horizontal="center" vertical="center"/>
    </xf>
    <xf numFmtId="177" fontId="49" fillId="24" borderId="14" xfId="122" applyNumberFormat="1" applyFont="1" applyFill="1" applyBorder="1" applyAlignment="1">
      <alignment horizontal="center" vertical="center"/>
    </xf>
    <xf numFmtId="177" fontId="49" fillId="24" borderId="14" xfId="120" applyNumberFormat="1" applyFont="1" applyFill="1" applyBorder="1" applyAlignment="1">
      <alignment horizontal="center" vertical="center"/>
    </xf>
    <xf numFmtId="177" fontId="49" fillId="24" borderId="13" xfId="0" applyNumberFormat="1" applyFont="1" applyFill="1" applyBorder="1" applyAlignment="1">
      <alignment vertical="center"/>
    </xf>
    <xf numFmtId="177" fontId="44" fillId="24" borderId="12" xfId="0" applyNumberFormat="1" applyFont="1" applyFill="1" applyBorder="1" applyAlignment="1">
      <alignment vertical="center"/>
    </xf>
    <xf numFmtId="177" fontId="44" fillId="24" borderId="0" xfId="0" applyNumberFormat="1" applyFont="1" applyFill="1" applyBorder="1" applyAlignment="1">
      <alignment vertical="center"/>
    </xf>
    <xf numFmtId="177" fontId="44" fillId="24" borderId="0" xfId="0" applyNumberFormat="1" applyFont="1" applyFill="1" applyBorder="1" applyAlignment="1">
      <alignment horizontal="center" vertical="center"/>
    </xf>
    <xf numFmtId="177" fontId="44" fillId="24" borderId="15" xfId="0" applyNumberFormat="1" applyFont="1" applyFill="1" applyBorder="1" applyAlignment="1">
      <alignment horizontal="center" vertical="center"/>
    </xf>
    <xf numFmtId="177" fontId="49" fillId="24" borderId="12" xfId="0" applyNumberFormat="1" applyFont="1" applyFill="1" applyBorder="1" applyAlignment="1">
      <alignment vertical="center"/>
    </xf>
    <xf numFmtId="177" fontId="49" fillId="24" borderId="0" xfId="0" applyNumberFormat="1" applyFont="1" applyFill="1" applyBorder="1" applyAlignment="1">
      <alignment vertical="center"/>
    </xf>
    <xf numFmtId="177" fontId="49" fillId="24" borderId="0" xfId="120" applyNumberFormat="1" applyFont="1" applyFill="1" applyBorder="1" applyAlignment="1">
      <alignment horizontal="center" vertical="center"/>
    </xf>
    <xf numFmtId="177" fontId="49" fillId="24" borderId="15" xfId="0" applyNumberFormat="1" applyFont="1" applyFill="1" applyBorder="1" applyAlignment="1">
      <alignment horizontal="center" vertical="center"/>
    </xf>
    <xf numFmtId="177" fontId="48" fillId="24" borderId="12" xfId="0" applyNumberFormat="1" applyFont="1" applyFill="1" applyBorder="1" applyAlignment="1">
      <alignment vertical="center"/>
    </xf>
    <xf numFmtId="177" fontId="23" fillId="24" borderId="12" xfId="0" applyNumberFormat="1" applyFont="1" applyFill="1" applyBorder="1" applyAlignment="1">
      <alignment horizontal="left" vertical="center" wrapText="1"/>
    </xf>
    <xf numFmtId="177" fontId="44" fillId="24" borderId="15" xfId="0" applyNumberFormat="1" applyFont="1" applyFill="1" applyBorder="1" applyAlignment="1">
      <alignment vertical="center"/>
    </xf>
    <xf numFmtId="177" fontId="47" fillId="24" borderId="12" xfId="0" applyNumberFormat="1" applyFont="1" applyFill="1" applyBorder="1" applyAlignment="1">
      <alignment horizontal="left" vertical="center" wrapText="1"/>
    </xf>
    <xf numFmtId="177" fontId="48" fillId="24" borderId="0" xfId="0" quotePrefix="1" applyNumberFormat="1" applyFont="1" applyFill="1" applyBorder="1" applyAlignment="1">
      <alignment horizontal="center" vertical="center"/>
    </xf>
    <xf numFmtId="177" fontId="48" fillId="24" borderId="15" xfId="0" quotePrefix="1"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9" fillId="24" borderId="10" xfId="0" applyNumberFormat="1" applyFont="1" applyFill="1" applyBorder="1" applyAlignment="1">
      <alignment vertical="center"/>
    </xf>
    <xf numFmtId="177" fontId="49" fillId="24" borderId="13" xfId="0" applyNumberFormat="1" applyFont="1" applyFill="1" applyBorder="1" applyAlignment="1">
      <alignment horizontal="center" vertical="center"/>
    </xf>
    <xf numFmtId="177" fontId="49" fillId="24" borderId="13" xfId="120" applyNumberFormat="1" applyFont="1" applyFill="1" applyBorder="1" applyAlignment="1">
      <alignment horizontal="center" vertical="center"/>
    </xf>
    <xf numFmtId="177" fontId="48" fillId="24" borderId="13" xfId="0" applyNumberFormat="1" applyFont="1" applyFill="1" applyBorder="1" applyAlignment="1">
      <alignment horizontal="center" vertical="center"/>
    </xf>
    <xf numFmtId="177" fontId="49" fillId="24" borderId="11" xfId="0" applyNumberFormat="1" applyFont="1" applyFill="1" applyBorder="1" applyAlignment="1">
      <alignment horizontal="center"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 fontId="46" fillId="25" borderId="20" xfId="118" applyNumberFormat="1" applyFont="1" applyFill="1" applyBorder="1" applyAlignment="1" applyProtection="1">
      <alignment horizontal="center" vertical="center"/>
      <protection locked="0"/>
    </xf>
    <xf numFmtId="4" fontId="46" fillId="25" borderId="21" xfId="118" applyNumberFormat="1" applyFont="1" applyFill="1" applyBorder="1" applyAlignment="1" applyProtection="1">
      <alignment horizontal="center" vertical="center"/>
      <protection locked="0"/>
    </xf>
    <xf numFmtId="4" fontId="46" fillId="25" borderId="22" xfId="118" applyNumberFormat="1" applyFont="1" applyFill="1" applyBorder="1" applyAlignment="1" applyProtection="1">
      <alignment horizontal="center" vertical="center"/>
      <protection locked="0"/>
    </xf>
    <xf numFmtId="3" fontId="49" fillId="21" borderId="23" xfId="0" quotePrefix="1" applyNumberFormat="1" applyFont="1" applyFill="1" applyBorder="1" applyAlignment="1">
      <alignment horizontal="left" vertical="center"/>
    </xf>
    <xf numFmtId="3" fontId="23" fillId="21" borderId="23" xfId="0" quotePrefix="1" applyNumberFormat="1" applyFont="1" applyFill="1" applyBorder="1" applyAlignment="1">
      <alignment horizontal="left" vertical="center"/>
    </xf>
    <xf numFmtId="177" fontId="49" fillId="21" borderId="23" xfId="0" quotePrefix="1" applyNumberFormat="1" applyFont="1" applyFill="1" applyBorder="1" applyAlignment="1">
      <alignment horizontal="left" vertical="center"/>
    </xf>
    <xf numFmtId="177" fontId="49" fillId="21" borderId="17" xfId="0" applyNumberFormat="1" applyFont="1" applyFill="1" applyBorder="1" applyAlignment="1">
      <alignment horizontal="center" vertical="center"/>
    </xf>
    <xf numFmtId="4" fontId="49" fillId="21" borderId="18" xfId="0" applyNumberFormat="1" applyFont="1" applyFill="1" applyBorder="1" applyAlignment="1">
      <alignment horizontal="center" vertical="center"/>
    </xf>
    <xf numFmtId="0" fontId="0" fillId="0" borderId="12" xfId="0" applyBorder="1"/>
    <xf numFmtId="177" fontId="47" fillId="24" borderId="19" xfId="0" applyNumberFormat="1" applyFont="1" applyFill="1" applyBorder="1" applyAlignment="1">
      <alignment horizontal="center" vertical="center" wrapText="1"/>
    </xf>
    <xf numFmtId="177" fontId="47"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9"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7" fillId="24" borderId="19" xfId="0" applyNumberFormat="1" applyFont="1" applyFill="1" applyBorder="1" applyAlignment="1">
      <alignment horizontal="left" vertical="center" wrapText="1"/>
    </xf>
    <xf numFmtId="4" fontId="47" fillId="24" borderId="19" xfId="0" applyNumberFormat="1" applyFont="1" applyFill="1" applyBorder="1" applyAlignment="1">
      <alignment horizontal="center" vertical="center" wrapText="1"/>
    </xf>
    <xf numFmtId="177" fontId="48" fillId="24" borderId="20" xfId="0" applyNumberFormat="1" applyFont="1" applyFill="1" applyBorder="1" applyAlignment="1">
      <alignment vertical="center"/>
    </xf>
    <xf numFmtId="177" fontId="49" fillId="24" borderId="16" xfId="0" applyNumberFormat="1" applyFont="1" applyFill="1" applyBorder="1" applyAlignment="1">
      <alignment vertical="center"/>
    </xf>
    <xf numFmtId="177" fontId="49" fillId="24" borderId="16" xfId="0" applyNumberFormat="1" applyFont="1" applyFill="1" applyBorder="1" applyAlignment="1">
      <alignment horizontal="center" vertical="center"/>
    </xf>
    <xf numFmtId="177" fontId="49" fillId="24" borderId="16" xfId="122" applyNumberFormat="1" applyFont="1" applyFill="1" applyBorder="1" applyAlignment="1">
      <alignment horizontal="center" vertical="center"/>
    </xf>
    <xf numFmtId="177" fontId="49" fillId="24" borderId="16" xfId="120" applyNumberFormat="1" applyFont="1" applyFill="1" applyBorder="1" applyAlignment="1">
      <alignment horizontal="center" vertical="center"/>
    </xf>
    <xf numFmtId="177" fontId="49" fillId="24" borderId="22" xfId="0" applyNumberFormat="1" applyFont="1" applyFill="1" applyBorder="1" applyAlignment="1">
      <alignment horizontal="center" vertical="center"/>
    </xf>
    <xf numFmtId="177" fontId="47" fillId="24" borderId="23" xfId="0" applyNumberFormat="1" applyFont="1" applyFill="1" applyBorder="1" applyAlignment="1">
      <alignment horizontal="center" vertical="center" wrapText="1"/>
    </xf>
    <xf numFmtId="177" fontId="47" fillId="24" borderId="17" xfId="0" applyNumberFormat="1" applyFont="1" applyFill="1" applyBorder="1" applyAlignment="1">
      <alignment horizontal="center" vertical="center" wrapText="1"/>
    </xf>
    <xf numFmtId="4" fontId="48" fillId="24" borderId="19" xfId="121" applyNumberFormat="1" applyFont="1" applyFill="1" applyBorder="1" applyAlignment="1">
      <alignment horizontal="center" vertical="center"/>
    </xf>
    <xf numFmtId="4" fontId="52" fillId="21" borderId="18" xfId="0" applyNumberFormat="1" applyFont="1" applyFill="1" applyBorder="1" applyAlignment="1">
      <alignment horizontal="center" vertical="center"/>
    </xf>
    <xf numFmtId="180" fontId="23" fillId="24" borderId="19" xfId="0" applyNumberFormat="1" applyFont="1" applyFill="1" applyBorder="1" applyAlignment="1">
      <alignment horizontal="center" vertical="center" wrapText="1"/>
    </xf>
    <xf numFmtId="177" fontId="44" fillId="24" borderId="0" xfId="0" applyNumberFormat="1" applyFont="1" applyFill="1" applyBorder="1" applyAlignment="1">
      <alignment horizontal="right" vertical="center"/>
    </xf>
    <xf numFmtId="177" fontId="53" fillId="24" borderId="0" xfId="0" applyNumberFormat="1" applyFont="1" applyFill="1" applyBorder="1" applyAlignment="1">
      <alignment vertical="center"/>
    </xf>
    <xf numFmtId="0" fontId="32" fillId="0" borderId="12" xfId="0" applyFont="1" applyBorder="1" applyAlignment="1">
      <alignment horizontal="center" vertical="center" wrapText="1"/>
    </xf>
    <xf numFmtId="43" fontId="30" fillId="0" borderId="21" xfId="116" applyFont="1" applyBorder="1" applyAlignment="1">
      <alignment vertical="center"/>
    </xf>
    <xf numFmtId="43" fontId="43" fillId="21" borderId="25" xfId="116" applyFont="1" applyFill="1" applyBorder="1" applyAlignment="1">
      <alignment horizontal="center" vertical="center" wrapText="1"/>
    </xf>
    <xf numFmtId="44" fontId="33" fillId="2" borderId="25" xfId="1" applyFont="1" applyFill="1" applyBorder="1" applyAlignment="1">
      <alignment horizontal="center" vertical="center" wrapText="1"/>
    </xf>
    <xf numFmtId="44" fontId="35" fillId="22" borderId="25" xfId="1" applyFont="1" applyFill="1" applyBorder="1" applyAlignment="1">
      <alignment horizontal="center" vertical="center" wrapText="1"/>
    </xf>
    <xf numFmtId="43" fontId="31" fillId="0" borderId="25" xfId="116" applyFont="1" applyBorder="1" applyAlignment="1">
      <alignment vertical="center"/>
    </xf>
    <xf numFmtId="44" fontId="33" fillId="2" borderId="25" xfId="1" applyFont="1" applyFill="1" applyBorder="1" applyAlignment="1">
      <alignment horizontal="right" vertical="center" wrapText="1"/>
    </xf>
    <xf numFmtId="43" fontId="35" fillId="22" borderId="25" xfId="116" applyFont="1" applyFill="1" applyBorder="1" applyAlignment="1">
      <alignment horizontal="center" vertical="center" wrapText="1"/>
    </xf>
    <xf numFmtId="0" fontId="29" fillId="0" borderId="27" xfId="0" applyFont="1" applyBorder="1" applyAlignment="1">
      <alignment vertical="center"/>
    </xf>
    <xf numFmtId="0" fontId="29" fillId="0" borderId="21" xfId="0" applyFont="1" applyBorder="1" applyAlignment="1">
      <alignment horizontal="left" vertical="center"/>
    </xf>
    <xf numFmtId="0" fontId="29" fillId="0" borderId="21" xfId="0" applyFont="1" applyBorder="1" applyAlignment="1">
      <alignment horizontal="center" vertical="center"/>
    </xf>
    <xf numFmtId="2" fontId="29" fillId="0" borderId="21" xfId="0" applyNumberFormat="1" applyFont="1" applyBorder="1" applyAlignment="1">
      <alignment horizontal="center" vertical="center"/>
    </xf>
    <xf numFmtId="44" fontId="29" fillId="0" borderId="21" xfId="1" applyFont="1" applyBorder="1" applyAlignment="1">
      <alignment horizontal="center" vertical="center"/>
    </xf>
    <xf numFmtId="10" fontId="29" fillId="0" borderId="21" xfId="1" applyNumberFormat="1" applyFont="1" applyBorder="1" applyAlignment="1">
      <alignment horizontal="center" vertical="center"/>
    </xf>
    <xf numFmtId="0" fontId="30" fillId="0" borderId="21" xfId="0" applyFont="1" applyBorder="1" applyAlignment="1">
      <alignment vertical="center"/>
    </xf>
    <xf numFmtId="0" fontId="30" fillId="0" borderId="26" xfId="0" applyFont="1" applyBorder="1" applyAlignment="1">
      <alignment vertical="center"/>
    </xf>
    <xf numFmtId="0" fontId="43" fillId="21" borderId="25" xfId="0" applyNumberFormat="1" applyFont="1" applyFill="1" applyBorder="1" applyAlignment="1">
      <alignment horizontal="center" vertical="center" wrapText="1"/>
    </xf>
    <xf numFmtId="0" fontId="33" fillId="23" borderId="25" xfId="0" applyFont="1" applyFill="1" applyBorder="1" applyAlignment="1">
      <alignment horizontal="center" vertical="center" wrapText="1"/>
    </xf>
    <xf numFmtId="0" fontId="33" fillId="23" borderId="25" xfId="0" applyFont="1" applyFill="1" applyBorder="1" applyAlignment="1">
      <alignment horizontal="left" vertical="center" wrapText="1"/>
    </xf>
    <xf numFmtId="2" fontId="33" fillId="23" borderId="25" xfId="0" applyNumberFormat="1" applyFont="1" applyFill="1" applyBorder="1" applyAlignment="1">
      <alignment horizontal="center" vertical="center" wrapText="1"/>
    </xf>
    <xf numFmtId="44" fontId="33" fillId="23" borderId="25" xfId="1" applyFont="1" applyFill="1" applyBorder="1" applyAlignment="1">
      <alignment horizontal="center" vertical="center" wrapText="1"/>
    </xf>
    <xf numFmtId="10" fontId="32" fillId="2" borderId="25" xfId="1" applyNumberFormat="1" applyFont="1" applyFill="1" applyBorder="1" applyAlignment="1">
      <alignment horizontal="center" vertical="center" wrapText="1"/>
    </xf>
    <xf numFmtId="176" fontId="31" fillId="2" borderId="25" xfId="117" applyNumberFormat="1" applyFont="1" applyFill="1" applyBorder="1" applyAlignment="1">
      <alignment vertical="center"/>
    </xf>
    <xf numFmtId="0" fontId="35" fillId="22" borderId="25" xfId="0" applyFont="1" applyFill="1" applyBorder="1" applyAlignment="1">
      <alignment horizontal="center" vertical="center" wrapText="1"/>
    </xf>
    <xf numFmtId="0" fontId="35" fillId="22" borderId="25" xfId="0" applyFont="1" applyFill="1" applyBorder="1" applyAlignment="1">
      <alignment horizontal="left" vertical="center" wrapText="1"/>
    </xf>
    <xf numFmtId="2" fontId="35" fillId="22" borderId="25" xfId="0" applyNumberFormat="1" applyFont="1" applyFill="1" applyBorder="1" applyAlignment="1">
      <alignment horizontal="center" vertical="center" wrapText="1"/>
    </xf>
    <xf numFmtId="0" fontId="35" fillId="0" borderId="25" xfId="0" applyFont="1" applyFill="1" applyBorder="1" applyAlignment="1">
      <alignment horizontal="left" vertical="center" wrapText="1"/>
    </xf>
    <xf numFmtId="10" fontId="31" fillId="2" borderId="25" xfId="0" applyNumberFormat="1" applyFont="1" applyFill="1" applyBorder="1" applyAlignment="1">
      <alignment horizontal="center" vertical="center"/>
    </xf>
    <xf numFmtId="0" fontId="31" fillId="0" borderId="0" xfId="0" applyFont="1" applyAlignment="1">
      <alignment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3" fontId="31" fillId="0" borderId="25" xfId="116" applyFont="1" applyFill="1" applyBorder="1" applyAlignment="1">
      <alignment horizontal="center" vertical="center" wrapText="1"/>
    </xf>
    <xf numFmtId="43" fontId="31" fillId="0" borderId="0" xfId="116" applyFont="1" applyBorder="1" applyAlignment="1">
      <alignment vertical="center"/>
    </xf>
    <xf numFmtId="177" fontId="49" fillId="24" borderId="0" xfId="122" applyNumberFormat="1" applyFont="1" applyFill="1" applyBorder="1" applyAlignment="1">
      <alignment horizontal="center" vertical="center"/>
    </xf>
    <xf numFmtId="177" fontId="49" fillId="24" borderId="27" xfId="0" applyNumberFormat="1" applyFont="1" applyFill="1" applyBorder="1" applyAlignment="1">
      <alignment vertical="center"/>
    </xf>
    <xf numFmtId="177" fontId="49" fillId="24" borderId="26" xfId="0" applyNumberFormat="1" applyFont="1" applyFill="1" applyBorder="1" applyAlignment="1">
      <alignment horizontal="center" vertical="center"/>
    </xf>
    <xf numFmtId="177" fontId="47" fillId="24" borderId="25" xfId="0" applyNumberFormat="1" applyFont="1" applyFill="1" applyBorder="1" applyAlignment="1">
      <alignment horizontal="center" vertical="center" wrapText="1"/>
    </xf>
    <xf numFmtId="177" fontId="23" fillId="24" borderId="25" xfId="0" applyNumberFormat="1" applyFont="1" applyFill="1" applyBorder="1" applyAlignment="1">
      <alignment horizontal="center" vertical="center" wrapText="1"/>
    </xf>
    <xf numFmtId="4" fontId="49" fillId="24" borderId="25" xfId="121" applyNumberFormat="1" applyFont="1" applyFill="1" applyBorder="1" applyAlignment="1">
      <alignment horizontal="center" vertical="center" wrapText="1"/>
    </xf>
    <xf numFmtId="4" fontId="23" fillId="24" borderId="25" xfId="0" applyNumberFormat="1" applyFont="1" applyFill="1" applyBorder="1" applyAlignment="1">
      <alignment horizontal="center" vertical="center" wrapText="1"/>
    </xf>
    <xf numFmtId="4" fontId="23" fillId="24" borderId="25" xfId="121" applyNumberFormat="1" applyFont="1" applyFill="1" applyBorder="1" applyAlignment="1">
      <alignment horizontal="center" vertical="center" wrapText="1"/>
    </xf>
    <xf numFmtId="177" fontId="47" fillId="24" borderId="31" xfId="0" applyNumberFormat="1" applyFont="1" applyFill="1" applyBorder="1" applyAlignment="1">
      <alignment horizontal="center" vertical="center" wrapText="1"/>
    </xf>
    <xf numFmtId="177" fontId="47" fillId="24" borderId="24" xfId="0" applyNumberFormat="1" applyFont="1" applyFill="1" applyBorder="1" applyAlignment="1">
      <alignment horizontal="center" vertical="center" wrapText="1"/>
    </xf>
    <xf numFmtId="177" fontId="47" fillId="24" borderId="25" xfId="0" applyNumberFormat="1" applyFont="1" applyFill="1" applyBorder="1" applyAlignment="1">
      <alignment horizontal="left" vertical="center" wrapText="1"/>
    </xf>
    <xf numFmtId="4" fontId="47" fillId="24" borderId="25" xfId="0" applyNumberFormat="1" applyFont="1" applyFill="1" applyBorder="1" applyAlignment="1">
      <alignment horizontal="center" vertical="center" wrapText="1"/>
    </xf>
    <xf numFmtId="0" fontId="0" fillId="0" borderId="0" xfId="0" applyBorder="1"/>
    <xf numFmtId="177" fontId="48" fillId="24" borderId="27" xfId="0" applyNumberFormat="1" applyFont="1" applyFill="1" applyBorder="1" applyAlignment="1">
      <alignment vertical="center"/>
    </xf>
    <xf numFmtId="177" fontId="48" fillId="24" borderId="0" xfId="0" quotePrefix="1" applyNumberFormat="1" applyFont="1" applyFill="1" applyBorder="1" applyAlignment="1">
      <alignment horizontal="left" vertical="center"/>
    </xf>
    <xf numFmtId="3" fontId="49" fillId="24" borderId="12" xfId="0" applyNumberFormat="1" applyFont="1" applyFill="1" applyBorder="1" applyAlignment="1">
      <alignment horizontal="center" vertical="center" wrapText="1"/>
    </xf>
    <xf numFmtId="3" fontId="49" fillId="24" borderId="25" xfId="0" applyNumberFormat="1" applyFont="1" applyFill="1" applyBorder="1" applyAlignment="1">
      <alignment horizontal="center" vertical="center" wrapText="1"/>
    </xf>
    <xf numFmtId="0" fontId="31" fillId="0" borderId="0" xfId="0" quotePrefix="1" applyFont="1" applyAlignment="1">
      <alignment vertical="center"/>
    </xf>
    <xf numFmtId="0" fontId="29" fillId="0" borderId="21" xfId="0" quotePrefix="1" applyFont="1" applyBorder="1" applyAlignment="1">
      <alignment horizontal="lef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5" fillId="24" borderId="19" xfId="121"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23" fillId="24" borderId="0" xfId="0" applyNumberFormat="1" applyFont="1" applyFill="1" applyBorder="1" applyAlignment="1">
      <alignment horizontal="left" vertical="center" wrapText="1"/>
    </xf>
    <xf numFmtId="177" fontId="47" fillId="24" borderId="0" xfId="0" applyNumberFormat="1" applyFont="1" applyFill="1" applyBorder="1" applyAlignment="1">
      <alignment horizontal="left" vertical="center" wrapText="1"/>
    </xf>
    <xf numFmtId="4"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43" fontId="30" fillId="0" borderId="32" xfId="116" applyFont="1" applyBorder="1" applyAlignment="1">
      <alignment vertical="center"/>
    </xf>
    <xf numFmtId="0" fontId="56" fillId="0" borderId="25" xfId="0" applyFont="1" applyBorder="1" applyAlignment="1">
      <alignment horizontal="center"/>
    </xf>
    <xf numFmtId="0" fontId="56" fillId="0" borderId="25" xfId="0" applyFont="1" applyBorder="1" applyAlignment="1">
      <alignment horizontal="center" vertical="center"/>
    </xf>
    <xf numFmtId="0" fontId="0" fillId="0" borderId="25" xfId="0" applyBorder="1"/>
    <xf numFmtId="0" fontId="0" fillId="0" borderId="25" xfId="0" applyBorder="1" applyAlignment="1">
      <alignment horizontal="center" vertical="center"/>
    </xf>
    <xf numFmtId="43" fontId="0" fillId="0" borderId="25" xfId="116" applyFont="1" applyBorder="1" applyAlignment="1">
      <alignment horizontal="center" vertical="center"/>
    </xf>
    <xf numFmtId="43" fontId="31" fillId="0" borderId="33" xfId="116" applyFont="1" applyBorder="1" applyAlignment="1">
      <alignment horizontal="center" vertical="center"/>
    </xf>
    <xf numFmtId="2" fontId="31" fillId="22" borderId="25" xfId="0" applyNumberFormat="1" applyFont="1" applyFill="1" applyBorder="1" applyAlignment="1">
      <alignment horizontal="center" vertical="center" wrapText="1"/>
    </xf>
    <xf numFmtId="176" fontId="32" fillId="2" borderId="25" xfId="117" applyNumberFormat="1" applyFont="1" applyFill="1" applyBorder="1" applyAlignment="1">
      <alignment vertical="center"/>
    </xf>
    <xf numFmtId="17" fontId="0" fillId="0" borderId="25" xfId="0" applyNumberFormat="1" applyBorder="1"/>
    <xf numFmtId="43" fontId="0" fillId="0" borderId="0" xfId="0" applyNumberFormat="1"/>
    <xf numFmtId="43" fontId="0" fillId="0" borderId="25" xfId="0" applyNumberFormat="1" applyBorder="1" applyAlignment="1">
      <alignment horizontal="center" vertical="center"/>
    </xf>
    <xf numFmtId="43" fontId="30" fillId="0" borderId="33" xfId="116" applyFont="1" applyBorder="1" applyAlignment="1">
      <alignment vertical="center"/>
    </xf>
    <xf numFmtId="43" fontId="31" fillId="0" borderId="33" xfId="116" applyFont="1" applyBorder="1" applyAlignment="1">
      <alignment vertical="center"/>
    </xf>
    <xf numFmtId="43" fontId="0" fillId="0" borderId="25" xfId="0" applyNumberFormat="1" applyBorder="1"/>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7" fillId="24" borderId="19" xfId="0" applyNumberFormat="1" applyFont="1" applyFill="1" applyBorder="1" applyAlignment="1">
      <alignment horizontal="center" vertical="center" wrapText="1"/>
    </xf>
    <xf numFmtId="17" fontId="0" fillId="0" borderId="25" xfId="0" applyNumberFormat="1" applyBorder="1" applyAlignment="1">
      <alignment horizontal="center" vertical="center"/>
    </xf>
    <xf numFmtId="43" fontId="31" fillId="2" borderId="25" xfId="116" applyFont="1" applyFill="1" applyBorder="1" applyAlignment="1">
      <alignment vertical="center"/>
    </xf>
    <xf numFmtId="43" fontId="32" fillId="2" borderId="25" xfId="116" applyFont="1" applyFill="1" applyBorder="1" applyAlignment="1">
      <alignment vertical="center"/>
    </xf>
    <xf numFmtId="43" fontId="0" fillId="0" borderId="25" xfId="0" applyNumberFormat="1" applyBorder="1" applyAlignment="1">
      <alignment vertical="center"/>
    </xf>
    <xf numFmtId="43" fontId="44" fillId="24" borderId="0" xfId="116" applyFont="1" applyFill="1" applyBorder="1" applyAlignment="1">
      <alignment vertical="center"/>
    </xf>
    <xf numFmtId="177" fontId="44" fillId="24" borderId="25"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0" fontId="58" fillId="0" borderId="0" xfId="0" applyFont="1"/>
    <xf numFmtId="0" fontId="58" fillId="0" borderId="25" xfId="0" applyFont="1" applyBorder="1"/>
    <xf numFmtId="17" fontId="58" fillId="0" borderId="25" xfId="0" applyNumberFormat="1" applyFont="1" applyBorder="1"/>
    <xf numFmtId="177" fontId="59" fillId="24" borderId="25" xfId="0" applyNumberFormat="1" applyFont="1" applyFill="1" applyBorder="1" applyAlignment="1">
      <alignment horizontal="center" vertical="center"/>
    </xf>
    <xf numFmtId="43" fontId="31" fillId="2" borderId="33" xfId="116" applyFont="1" applyFill="1" applyBorder="1" applyAlignment="1">
      <alignment vertical="center"/>
    </xf>
    <xf numFmtId="43" fontId="31" fillId="2" borderId="33" xfId="116" applyFont="1" applyFill="1" applyBorder="1" applyAlignment="1">
      <alignment horizontal="center" vertical="center"/>
    </xf>
    <xf numFmtId="43" fontId="30" fillId="2" borderId="32" xfId="116" applyFont="1" applyFill="1" applyBorder="1" applyAlignment="1">
      <alignment vertical="center"/>
    </xf>
    <xf numFmtId="177" fontId="44" fillId="24" borderId="25" xfId="0" applyNumberFormat="1" applyFont="1" applyFill="1" applyBorder="1" applyAlignment="1">
      <alignment horizontal="center"/>
    </xf>
    <xf numFmtId="4" fontId="44" fillId="24" borderId="25" xfId="0" applyNumberFormat="1" applyFont="1" applyFill="1" applyBorder="1" applyAlignment="1"/>
    <xf numFmtId="43" fontId="0" fillId="0" borderId="0" xfId="116"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176" fontId="30" fillId="0" borderId="0" xfId="117" applyNumberFormat="1" applyFont="1" applyAlignment="1">
      <alignment vertical="center"/>
    </xf>
    <xf numFmtId="44" fontId="30" fillId="0" borderId="0" xfId="0" applyNumberFormat="1" applyFont="1" applyAlignment="1">
      <alignment vertical="center"/>
    </xf>
    <xf numFmtId="44" fontId="30" fillId="0" borderId="0" xfId="1" applyFont="1" applyAlignment="1">
      <alignment vertical="center"/>
    </xf>
    <xf numFmtId="10" fontId="30" fillId="0" borderId="0" xfId="117" applyNumberFormat="1" applyFont="1" applyAlignment="1">
      <alignment vertical="center"/>
    </xf>
    <xf numFmtId="0" fontId="29" fillId="0" borderId="0" xfId="0" applyFont="1" applyAlignment="1">
      <alignment horizontal="center" vertical="center"/>
    </xf>
    <xf numFmtId="43" fontId="30" fillId="0" borderId="0" xfId="0" applyNumberFormat="1" applyFont="1" applyAlignment="1">
      <alignment vertical="center"/>
    </xf>
    <xf numFmtId="177" fontId="2"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4" fontId="23" fillId="24" borderId="0" xfId="0" applyNumberFormat="1" applyFont="1" applyFill="1" applyBorder="1" applyAlignment="1">
      <alignment horizontal="center" vertical="center" wrapText="1"/>
    </xf>
    <xf numFmtId="177" fontId="51" fillId="24" borderId="0" xfId="0" applyNumberFormat="1" applyFont="1" applyFill="1" applyBorder="1" applyAlignment="1">
      <alignment horizontal="center" vertical="center" wrapText="1"/>
    </xf>
    <xf numFmtId="0" fontId="0" fillId="0" borderId="25" xfId="0" applyBorder="1" applyAlignment="1">
      <alignment horizontal="center"/>
    </xf>
    <xf numFmtId="177" fontId="47" fillId="24" borderId="0" xfId="0" applyNumberFormat="1" applyFont="1" applyFill="1" applyBorder="1" applyAlignment="1">
      <alignment horizontal="center" vertical="center" wrapText="1"/>
    </xf>
    <xf numFmtId="0" fontId="56" fillId="27" borderId="25" xfId="0" applyFont="1" applyFill="1" applyBorder="1" applyAlignment="1">
      <alignment horizontal="center"/>
    </xf>
    <xf numFmtId="0" fontId="56" fillId="27" borderId="25" xfId="0" applyFont="1" applyFill="1" applyBorder="1" applyAlignment="1">
      <alignment horizontal="center" vertical="center"/>
    </xf>
    <xf numFmtId="49" fontId="44" fillId="24" borderId="0" xfId="0" applyNumberFormat="1" applyFont="1" applyFill="1" applyBorder="1" applyAlignment="1">
      <alignment horizontal="center" vertical="center"/>
    </xf>
    <xf numFmtId="43" fontId="44" fillId="24" borderId="25" xfId="116" applyFont="1" applyFill="1" applyBorder="1" applyAlignment="1">
      <alignment horizontal="center" vertical="center" wrapText="1"/>
    </xf>
    <xf numFmtId="177" fontId="44" fillId="24" borderId="25" xfId="0" applyNumberFormat="1" applyFont="1" applyFill="1" applyBorder="1" applyAlignment="1">
      <alignment vertical="center" wrapText="1"/>
    </xf>
    <xf numFmtId="4" fontId="44" fillId="24" borderId="25" xfId="0" applyNumberFormat="1" applyFont="1" applyFill="1" applyBorder="1" applyAlignment="1">
      <alignment vertical="center"/>
    </xf>
    <xf numFmtId="177" fontId="2" fillId="24" borderId="25"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wrapText="1"/>
    </xf>
    <xf numFmtId="177" fontId="47" fillId="24" borderId="0" xfId="0" applyNumberFormat="1" applyFont="1" applyFill="1" applyBorder="1" applyAlignment="1">
      <alignment vertical="center" wrapText="1"/>
    </xf>
    <xf numFmtId="177" fontId="57" fillId="24" borderId="25" xfId="0" applyNumberFormat="1" applyFont="1" applyFill="1" applyBorder="1" applyAlignment="1">
      <alignment horizontal="left" vertical="center" wrapText="1"/>
    </xf>
    <xf numFmtId="17" fontId="60" fillId="0" borderId="25" xfId="0" applyNumberFormat="1" applyFont="1" applyBorder="1"/>
    <xf numFmtId="43" fontId="60" fillId="0" borderId="25" xfId="0" applyNumberFormat="1" applyFont="1" applyBorder="1"/>
    <xf numFmtId="0" fontId="0" fillId="0" borderId="15" xfId="0" applyBorder="1"/>
    <xf numFmtId="43" fontId="0" fillId="0" borderId="25" xfId="116" applyFont="1" applyBorder="1"/>
    <xf numFmtId="0" fontId="0" fillId="0" borderId="21" xfId="0" applyBorder="1"/>
    <xf numFmtId="17" fontId="60" fillId="0" borderId="25" xfId="0" applyNumberFormat="1" applyFont="1" applyBorder="1" applyAlignment="1">
      <alignment horizontal="center" vertical="center"/>
    </xf>
    <xf numFmtId="43" fontId="0" fillId="2" borderId="25" xfId="0" applyNumberFormat="1" applyFill="1" applyBorder="1"/>
    <xf numFmtId="177" fontId="49" fillId="24" borderId="12" xfId="0" applyNumberFormat="1" applyFont="1" applyFill="1" applyBorder="1" applyAlignment="1">
      <alignment horizontal="left" vertical="center" wrapText="1"/>
    </xf>
    <xf numFmtId="0" fontId="56" fillId="0" borderId="25" xfId="0" applyFont="1" applyBorder="1" applyAlignment="1">
      <alignment horizontal="center"/>
    </xf>
    <xf numFmtId="43" fontId="30" fillId="0" borderId="32" xfId="116" applyFont="1" applyFill="1" applyBorder="1" applyAlignment="1">
      <alignment vertical="center"/>
    </xf>
    <xf numFmtId="43" fontId="31" fillId="0" borderId="33" xfId="116" applyFont="1" applyFill="1" applyBorder="1" applyAlignment="1">
      <alignment horizontal="center" vertical="center"/>
    </xf>
    <xf numFmtId="177" fontId="5" fillId="24" borderId="12" xfId="0" applyNumberFormat="1" applyFont="1" applyFill="1" applyBorder="1" applyAlignment="1">
      <alignment vertical="center"/>
    </xf>
    <xf numFmtId="0" fontId="61" fillId="0" borderId="25" xfId="0" applyFont="1" applyBorder="1" applyAlignment="1">
      <alignment wrapText="1"/>
    </xf>
    <xf numFmtId="4" fontId="47" fillId="0" borderId="19" xfId="0" applyNumberFormat="1" applyFont="1" applyFill="1" applyBorder="1" applyAlignment="1">
      <alignment horizontal="center" vertical="center" wrapText="1"/>
    </xf>
    <xf numFmtId="177" fontId="5" fillId="24" borderId="0" xfId="0" applyNumberFormat="1" applyFont="1" applyFill="1" applyBorder="1" applyAlignment="1">
      <alignment vertical="center"/>
    </xf>
    <xf numFmtId="43" fontId="31" fillId="0" borderId="24" xfId="116" applyFont="1" applyBorder="1" applyAlignment="1">
      <alignment vertical="center"/>
    </xf>
    <xf numFmtId="43" fontId="31" fillId="2" borderId="24" xfId="116" applyFont="1" applyFill="1" applyBorder="1" applyAlignment="1">
      <alignment vertical="center"/>
    </xf>
    <xf numFmtId="177" fontId="49" fillId="24" borderId="12" xfId="0" applyNumberFormat="1" applyFont="1" applyFill="1" applyBorder="1" applyAlignment="1">
      <alignment horizontal="left" vertical="center" wrapText="1"/>
    </xf>
    <xf numFmtId="43" fontId="62" fillId="0" borderId="32" xfId="116" applyFont="1" applyFill="1" applyBorder="1" applyAlignment="1">
      <alignment vertical="center"/>
    </xf>
    <xf numFmtId="49" fontId="44" fillId="24" borderId="25" xfId="0" applyNumberFormat="1" applyFont="1" applyFill="1" applyBorder="1" applyAlignment="1">
      <alignment horizontal="center" vertical="center"/>
    </xf>
    <xf numFmtId="177" fontId="44" fillId="24" borderId="25" xfId="0" applyNumberFormat="1" applyFont="1" applyFill="1" applyBorder="1" applyAlignment="1">
      <alignment vertical="center"/>
    </xf>
    <xf numFmtId="177" fontId="52" fillId="24" borderId="0" xfId="0" applyNumberFormat="1" applyFont="1" applyFill="1" applyBorder="1" applyAlignment="1">
      <alignment vertical="center"/>
    </xf>
    <xf numFmtId="177" fontId="59" fillId="24" borderId="12" xfId="0" applyNumberFormat="1" applyFont="1" applyFill="1" applyBorder="1" applyAlignment="1">
      <alignment vertical="center"/>
    </xf>
    <xf numFmtId="0" fontId="0" fillId="0" borderId="25" xfId="0" applyBorder="1" applyAlignment="1">
      <alignment horizontal="left" vertical="center"/>
    </xf>
    <xf numFmtId="49" fontId="44" fillId="24" borderId="0" xfId="0" applyNumberFormat="1" applyFont="1" applyFill="1" applyBorder="1" applyAlignment="1">
      <alignment vertical="center"/>
    </xf>
    <xf numFmtId="170" fontId="44" fillId="24" borderId="25" xfId="0" applyNumberFormat="1" applyFont="1" applyFill="1" applyBorder="1" applyAlignment="1">
      <alignment horizontal="center" vertical="center"/>
    </xf>
    <xf numFmtId="170" fontId="0" fillId="0" borderId="25" xfId="0" applyNumberFormat="1" applyBorder="1" applyAlignment="1">
      <alignment horizontal="center"/>
    </xf>
    <xf numFmtId="0" fontId="58" fillId="0" borderId="25" xfId="0" applyFont="1" applyBorder="1" applyAlignment="1">
      <alignment horizontal="left" vertical="center"/>
    </xf>
    <xf numFmtId="49" fontId="44" fillId="24" borderId="25" xfId="0" applyNumberFormat="1" applyFont="1" applyFill="1" applyBorder="1" applyAlignment="1">
      <alignment vertical="center"/>
    </xf>
    <xf numFmtId="0" fontId="0" fillId="0" borderId="28" xfId="0" applyBorder="1" applyAlignment="1">
      <alignment horizontal="center" vertical="center"/>
    </xf>
    <xf numFmtId="0" fontId="0" fillId="0" borderId="25" xfId="0" applyFill="1" applyBorder="1" applyAlignment="1">
      <alignment horizontal="center" vertical="center"/>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0" fontId="63" fillId="0" borderId="25" xfId="0" applyFont="1" applyBorder="1"/>
    <xf numFmtId="0" fontId="65" fillId="0" borderId="25" xfId="0" applyFont="1" applyBorder="1" applyAlignment="1">
      <alignment horizontal="center"/>
    </xf>
    <xf numFmtId="177" fontId="64" fillId="21" borderId="17" xfId="0" applyNumberFormat="1" applyFont="1" applyFill="1" applyBorder="1" applyAlignment="1">
      <alignment vertical="center"/>
    </xf>
    <xf numFmtId="177" fontId="64" fillId="21" borderId="18" xfId="0" applyNumberFormat="1" applyFont="1" applyFill="1" applyBorder="1" applyAlignment="1">
      <alignmen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0" fontId="0" fillId="0" borderId="25" xfId="0" applyBorder="1" applyAlignment="1">
      <alignment horizontal="center"/>
    </xf>
    <xf numFmtId="0" fontId="56" fillId="0" borderId="25" xfId="0" applyFont="1" applyBorder="1" applyAlignment="1">
      <alignment horizontal="center"/>
    </xf>
    <xf numFmtId="49" fontId="53" fillId="24" borderId="25" xfId="0" applyNumberFormat="1" applyFont="1" applyFill="1" applyBorder="1" applyAlignment="1">
      <alignment vertical="center"/>
    </xf>
    <xf numFmtId="177" fontId="53" fillId="24" borderId="25" xfId="0" applyNumberFormat="1" applyFont="1" applyFill="1" applyBorder="1" applyAlignment="1">
      <alignment vertical="center"/>
    </xf>
    <xf numFmtId="181" fontId="0" fillId="0" borderId="25" xfId="0" applyNumberFormat="1" applyFont="1" applyBorder="1"/>
    <xf numFmtId="17" fontId="63" fillId="0" borderId="25" xfId="0" applyNumberFormat="1" applyFont="1" applyBorder="1"/>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0" fontId="0" fillId="0" borderId="25" xfId="0" applyBorder="1" applyAlignment="1">
      <alignment horizontal="center"/>
    </xf>
    <xf numFmtId="0" fontId="56" fillId="0" borderId="25" xfId="0" applyFont="1" applyBorder="1" applyAlignment="1">
      <alignment horizontal="center"/>
    </xf>
    <xf numFmtId="17" fontId="60" fillId="0" borderId="0" xfId="0" applyNumberFormat="1" applyFont="1" applyBorder="1"/>
    <xf numFmtId="43" fontId="60" fillId="0" borderId="0" xfId="0" applyNumberFormat="1" applyFont="1" applyBorder="1"/>
    <xf numFmtId="0" fontId="0" fillId="0" borderId="25" xfId="0" applyBorder="1" applyAlignment="1">
      <alignment horizontal="right"/>
    </xf>
    <xf numFmtId="43" fontId="0" fillId="28" borderId="25" xfId="0" applyNumberFormat="1" applyFill="1" applyBorder="1" applyAlignment="1">
      <alignment vertical="center"/>
    </xf>
    <xf numFmtId="177" fontId="2" fillId="24" borderId="25" xfId="121" applyNumberFormat="1" applyFont="1" applyFill="1" applyBorder="1" applyAlignment="1">
      <alignment horizontal="center" vertical="center" wrapText="1"/>
    </xf>
    <xf numFmtId="0" fontId="63" fillId="0" borderId="25" xfId="0" applyFont="1" applyBorder="1" applyAlignment="1">
      <alignment horizontal="center" vertical="center"/>
    </xf>
    <xf numFmtId="0" fontId="66" fillId="0" borderId="25" xfId="0" applyFont="1" applyBorder="1" applyAlignment="1">
      <alignment horizontal="center"/>
    </xf>
    <xf numFmtId="43" fontId="0" fillId="0" borderId="25" xfId="0" applyNumberFormat="1" applyFill="1" applyBorder="1" applyAlignment="1">
      <alignment vertical="center"/>
    </xf>
    <xf numFmtId="0" fontId="61" fillId="0" borderId="25" xfId="0" applyFont="1" applyFill="1" applyBorder="1" applyAlignment="1">
      <alignment wrapText="1"/>
    </xf>
    <xf numFmtId="0" fontId="56" fillId="0" borderId="25" xfId="0" applyFont="1" applyFill="1" applyBorder="1" applyAlignment="1">
      <alignment horizontal="center"/>
    </xf>
    <xf numFmtId="43" fontId="0" fillId="0" borderId="25" xfId="116" applyFont="1" applyFill="1" applyBorder="1"/>
    <xf numFmtId="0" fontId="0" fillId="0" borderId="0" xfId="0" applyFill="1"/>
    <xf numFmtId="177" fontId="47" fillId="0" borderId="0" xfId="0" applyNumberFormat="1" applyFont="1" applyFill="1" applyBorder="1" applyAlignment="1">
      <alignment horizontal="center" vertical="center" wrapText="1"/>
    </xf>
    <xf numFmtId="43" fontId="0" fillId="0" borderId="25" xfId="116" applyFont="1" applyFill="1" applyBorder="1" applyAlignment="1">
      <alignment horizontal="center" vertical="center"/>
    </xf>
    <xf numFmtId="0" fontId="0" fillId="0" borderId="0" xfId="0" applyFill="1" applyBorder="1"/>
    <xf numFmtId="177" fontId="44" fillId="0" borderId="0" xfId="0" applyNumberFormat="1" applyFont="1" applyFill="1" applyBorder="1" applyAlignment="1">
      <alignment vertical="center"/>
    </xf>
    <xf numFmtId="177" fontId="49" fillId="0" borderId="0" xfId="0" applyNumberFormat="1" applyFont="1" applyFill="1" applyBorder="1" applyAlignment="1">
      <alignment vertical="center"/>
    </xf>
    <xf numFmtId="177" fontId="49" fillId="0" borderId="16" xfId="0" applyNumberFormat="1" applyFont="1" applyFill="1" applyBorder="1" applyAlignment="1">
      <alignment vertical="center"/>
    </xf>
    <xf numFmtId="0" fontId="30" fillId="0" borderId="37" xfId="0" applyFont="1" applyBorder="1" applyAlignment="1">
      <alignment horizontal="center" vertical="center" wrapText="1"/>
    </xf>
    <xf numFmtId="0" fontId="30" fillId="0" borderId="37" xfId="0" applyFont="1" applyBorder="1" applyAlignment="1">
      <alignment horizontal="center" vertical="center"/>
    </xf>
    <xf numFmtId="0" fontId="39" fillId="21" borderId="36" xfId="0" applyNumberFormat="1" applyFont="1" applyFill="1" applyBorder="1" applyAlignment="1">
      <alignment horizontal="center" vertical="center" wrapText="1"/>
    </xf>
    <xf numFmtId="0" fontId="39" fillId="21" borderId="29" xfId="0" applyNumberFormat="1" applyFont="1" applyFill="1" applyBorder="1" applyAlignment="1">
      <alignment horizontal="center" vertical="center" wrapText="1"/>
    </xf>
    <xf numFmtId="0" fontId="39" fillId="21" borderId="28" xfId="0" applyNumberFormat="1" applyFont="1" applyFill="1" applyBorder="1" applyAlignment="1">
      <alignment horizontal="center" vertical="center" wrapText="1"/>
    </xf>
    <xf numFmtId="0" fontId="30" fillId="0" borderId="31" xfId="0" applyFont="1" applyBorder="1" applyAlignment="1">
      <alignment horizontal="center" wrapText="1"/>
    </xf>
    <xf numFmtId="0" fontId="30" fillId="0" borderId="24" xfId="0" applyFont="1" applyBorder="1" applyAlignment="1">
      <alignment horizontal="center" wrapText="1"/>
    </xf>
    <xf numFmtId="0" fontId="33" fillId="21" borderId="27" xfId="0" applyNumberFormat="1" applyFont="1" applyFill="1" applyBorder="1" applyAlignment="1">
      <alignment horizontal="center" vertical="center" wrapText="1"/>
    </xf>
    <xf numFmtId="0" fontId="33" fillId="21" borderId="26"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2" fillId="2" borderId="25" xfId="0" applyFont="1" applyFill="1" applyBorder="1" applyAlignment="1">
      <alignment horizontal="center" vertical="center"/>
    </xf>
    <xf numFmtId="0" fontId="30" fillId="0" borderId="30" xfId="0" applyFont="1" applyBorder="1" applyAlignment="1">
      <alignment horizontal="center" wrapText="1"/>
    </xf>
    <xf numFmtId="0" fontId="30" fillId="26" borderId="34" xfId="0" applyFont="1" applyFill="1" applyBorder="1" applyAlignment="1">
      <alignment horizontal="center" vertical="center" wrapText="1"/>
    </xf>
    <xf numFmtId="0" fontId="30" fillId="26" borderId="35" xfId="0" applyFont="1" applyFill="1" applyBorder="1" applyAlignment="1">
      <alignment horizontal="center" vertical="center" wrapText="1"/>
    </xf>
    <xf numFmtId="0" fontId="33" fillId="21" borderId="36" xfId="0" applyNumberFormat="1" applyFont="1" applyFill="1" applyBorder="1" applyAlignment="1">
      <alignment horizontal="center" vertical="center" wrapText="1"/>
    </xf>
    <xf numFmtId="0" fontId="33" fillId="21" borderId="29" xfId="0" applyNumberFormat="1" applyFont="1" applyFill="1" applyBorder="1" applyAlignment="1">
      <alignment horizontal="center" vertical="center" wrapText="1"/>
    </xf>
    <xf numFmtId="0" fontId="33" fillId="21" borderId="28" xfId="0" applyNumberFormat="1" applyFont="1" applyFill="1" applyBorder="1" applyAlignment="1">
      <alignment horizontal="center" vertical="center" wrapText="1"/>
    </xf>
    <xf numFmtId="0" fontId="32" fillId="0" borderId="16" xfId="0" applyFont="1" applyBorder="1" applyAlignment="1">
      <alignment horizontal="center" vertical="center"/>
    </xf>
    <xf numFmtId="0" fontId="32" fillId="0" borderId="26"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9" fillId="21" borderId="29" xfId="0" quotePrefix="1" applyNumberFormat="1" applyFont="1" applyFill="1" applyBorder="1" applyAlignment="1">
      <alignment horizontal="center" vertical="center" wrapText="1"/>
    </xf>
    <xf numFmtId="0" fontId="33" fillId="21" borderId="25" xfId="0" applyNumberFormat="1" applyFont="1" applyFill="1" applyBorder="1" applyAlignment="1">
      <alignment horizontal="center" vertical="center" wrapText="1"/>
    </xf>
    <xf numFmtId="44" fontId="30" fillId="0" borderId="16" xfId="0" applyNumberFormat="1" applyFont="1" applyBorder="1" applyAlignment="1">
      <alignment horizontal="center" vertical="center"/>
    </xf>
    <xf numFmtId="0" fontId="30" fillId="0" borderId="16" xfId="0" applyFont="1" applyBorder="1" applyAlignment="1">
      <alignment horizontal="center" vertical="center"/>
    </xf>
    <xf numFmtId="0" fontId="30" fillId="26" borderId="38" xfId="0" applyFont="1" applyFill="1" applyBorder="1" applyAlignment="1">
      <alignment horizontal="center" vertical="center" wrapText="1"/>
    </xf>
    <xf numFmtId="0" fontId="30" fillId="26" borderId="39" xfId="0" applyFont="1" applyFill="1" applyBorder="1" applyAlignment="1">
      <alignment horizontal="center" vertical="center"/>
    </xf>
    <xf numFmtId="0" fontId="30" fillId="26" borderId="35" xfId="0" applyFont="1" applyFill="1" applyBorder="1" applyAlignment="1">
      <alignment horizontal="center" vertical="center"/>
    </xf>
    <xf numFmtId="44" fontId="30" fillId="0" borderId="16" xfId="0" applyNumberFormat="1" applyFont="1" applyBorder="1" applyAlignment="1">
      <alignment vertical="center"/>
    </xf>
    <xf numFmtId="0" fontId="30" fillId="0" borderId="16" xfId="0" applyFont="1" applyBorder="1" applyAlignment="1">
      <alignmen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left" vertical="center" wrapText="1"/>
    </xf>
    <xf numFmtId="177" fontId="49" fillId="24" borderId="15"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9" fontId="47" fillId="25" borderId="12" xfId="66" applyNumberFormat="1" applyFont="1" applyFill="1" applyBorder="1" applyAlignment="1">
      <alignment horizontal="center" vertical="center"/>
    </xf>
    <xf numFmtId="179" fontId="47" fillId="25" borderId="0" xfId="66" applyNumberFormat="1" applyFont="1" applyFill="1" applyBorder="1" applyAlignment="1">
      <alignment horizontal="center" vertical="center"/>
    </xf>
    <xf numFmtId="179" fontId="47"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Border="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50" fillId="24" borderId="12" xfId="0" applyNumberFormat="1" applyFont="1" applyFill="1" applyBorder="1" applyAlignment="1">
      <alignment horizontal="center" vertical="center"/>
    </xf>
    <xf numFmtId="177" fontId="50" fillId="24" borderId="0" xfId="0" applyNumberFormat="1" applyFont="1" applyFill="1" applyBorder="1" applyAlignment="1">
      <alignment horizontal="center" vertical="center"/>
    </xf>
    <xf numFmtId="177" fontId="50" fillId="24" borderId="15" xfId="0" applyNumberFormat="1" applyFont="1" applyFill="1" applyBorder="1" applyAlignment="1">
      <alignment horizontal="center" vertical="center"/>
    </xf>
    <xf numFmtId="177" fontId="64" fillId="21" borderId="17" xfId="0" applyNumberFormat="1" applyFont="1" applyFill="1" applyBorder="1" applyAlignment="1">
      <alignment horizontal="left" vertical="center"/>
    </xf>
    <xf numFmtId="177" fontId="64" fillId="21" borderId="18" xfId="0" applyNumberFormat="1" applyFont="1" applyFill="1" applyBorder="1" applyAlignment="1">
      <alignment horizontal="left" vertical="center"/>
    </xf>
    <xf numFmtId="177" fontId="57" fillId="21" borderId="17" xfId="0" quotePrefix="1" applyNumberFormat="1" applyFont="1" applyFill="1" applyBorder="1" applyAlignment="1">
      <alignment horizontal="left" vertical="center" wrapText="1"/>
    </xf>
    <xf numFmtId="177" fontId="57" fillId="21" borderId="18" xfId="0" quotePrefix="1" applyNumberFormat="1" applyFont="1" applyFill="1" applyBorder="1" applyAlignment="1">
      <alignment horizontal="left" vertical="center" wrapText="1"/>
    </xf>
    <xf numFmtId="177" fontId="49" fillId="21" borderId="17" xfId="0" quotePrefix="1" applyNumberFormat="1" applyFont="1" applyFill="1" applyBorder="1" applyAlignment="1">
      <alignment horizontal="left" vertical="center" wrapText="1"/>
    </xf>
    <xf numFmtId="177" fontId="49" fillId="21" borderId="17" xfId="0" applyNumberFormat="1" applyFont="1" applyFill="1" applyBorder="1" applyAlignment="1">
      <alignment horizontal="left" vertical="center" wrapText="1"/>
    </xf>
    <xf numFmtId="0" fontId="0" fillId="0" borderId="31" xfId="0" applyBorder="1" applyAlignment="1">
      <alignment horizontal="center"/>
    </xf>
    <xf numFmtId="0" fontId="0" fillId="0" borderId="24" xfId="0" applyBorder="1" applyAlignment="1">
      <alignment horizontal="center"/>
    </xf>
    <xf numFmtId="0" fontId="0" fillId="0" borderId="30" xfId="0" applyBorder="1" applyAlignment="1">
      <alignment horizontal="center"/>
    </xf>
    <xf numFmtId="43" fontId="56" fillId="27" borderId="25" xfId="116" applyFont="1" applyFill="1" applyBorder="1" applyAlignment="1">
      <alignment horizontal="center" vertical="center"/>
    </xf>
    <xf numFmtId="177" fontId="51" fillId="24" borderId="0" xfId="0" applyNumberFormat="1" applyFont="1" applyFill="1" applyBorder="1" applyAlignment="1">
      <alignment horizontal="center" vertical="center" wrapText="1"/>
    </xf>
    <xf numFmtId="177" fontId="49" fillId="24" borderId="13" xfId="0" applyNumberFormat="1" applyFont="1" applyFill="1" applyBorder="1" applyAlignment="1">
      <alignment horizontal="center" vertical="center"/>
    </xf>
    <xf numFmtId="177" fontId="49" fillId="0" borderId="0" xfId="0" applyNumberFormat="1" applyFont="1" applyFill="1" applyBorder="1" applyAlignment="1">
      <alignment horizontal="left" vertical="center" wrapText="1"/>
    </xf>
    <xf numFmtId="177" fontId="49" fillId="21" borderId="17" xfId="0" applyNumberFormat="1" applyFont="1" applyFill="1" applyBorder="1" applyAlignment="1">
      <alignment horizontal="left" vertical="center"/>
    </xf>
    <xf numFmtId="177" fontId="49" fillId="21" borderId="18" xfId="0" applyNumberFormat="1" applyFont="1" applyFill="1" applyBorder="1" applyAlignment="1">
      <alignment horizontal="left" vertical="center"/>
    </xf>
    <xf numFmtId="177" fontId="23" fillId="21" borderId="17" xfId="0" quotePrefix="1" applyNumberFormat="1" applyFont="1" applyFill="1" applyBorder="1" applyAlignment="1">
      <alignment horizontal="left" vertical="center" wrapText="1"/>
    </xf>
    <xf numFmtId="177" fontId="23" fillId="21" borderId="18" xfId="0" quotePrefix="1" applyNumberFormat="1" applyFont="1" applyFill="1" applyBorder="1" applyAlignment="1">
      <alignment horizontal="left" vertical="center" wrapText="1"/>
    </xf>
    <xf numFmtId="177" fontId="48" fillId="24" borderId="25" xfId="0" quotePrefix="1" applyNumberFormat="1" applyFont="1" applyFill="1" applyBorder="1" applyAlignment="1">
      <alignment horizontal="center" vertical="center"/>
    </xf>
    <xf numFmtId="43" fontId="30" fillId="0" borderId="0" xfId="116" applyFont="1" applyBorder="1" applyAlignment="1">
      <alignment horizontal="center" vertical="center"/>
    </xf>
    <xf numFmtId="43" fontId="30" fillId="0" borderId="10" xfId="116" applyFont="1" applyBorder="1" applyAlignment="1">
      <alignment horizontal="left" vertical="center"/>
    </xf>
    <xf numFmtId="43" fontId="30" fillId="0" borderId="13" xfId="116" applyFont="1" applyBorder="1" applyAlignment="1">
      <alignment horizontal="left" vertical="center"/>
    </xf>
    <xf numFmtId="43" fontId="30" fillId="0" borderId="11" xfId="116" applyFont="1" applyBorder="1" applyAlignment="1">
      <alignment horizontal="left" vertical="center"/>
    </xf>
    <xf numFmtId="4" fontId="48" fillId="24" borderId="31" xfId="0" applyNumberFormat="1" applyFont="1" applyFill="1" applyBorder="1" applyAlignment="1">
      <alignment horizontal="center" vertical="center"/>
    </xf>
    <xf numFmtId="4" fontId="48" fillId="24" borderId="30"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12" xfId="0" applyNumberFormat="1" applyFont="1" applyFill="1" applyBorder="1" applyAlignment="1">
      <alignment horizontal="center" vertical="center" wrapText="1"/>
    </xf>
    <xf numFmtId="177" fontId="47" fillId="0" borderId="0" xfId="0" applyNumberFormat="1" applyFont="1" applyFill="1" applyBorder="1" applyAlignment="1">
      <alignment horizontal="center" vertical="center" wrapText="1"/>
    </xf>
    <xf numFmtId="177" fontId="44" fillId="24" borderId="0" xfId="0" applyNumberFormat="1" applyFont="1" applyFill="1" applyBorder="1" applyAlignment="1">
      <alignment horizontal="left" vertical="center" wrapText="1"/>
    </xf>
    <xf numFmtId="177" fontId="44" fillId="24" borderId="15" xfId="0" applyNumberFormat="1" applyFont="1" applyFill="1" applyBorder="1" applyAlignment="1">
      <alignment horizontal="left" vertical="center" wrapText="1"/>
    </xf>
    <xf numFmtId="177" fontId="44" fillId="24" borderId="13" xfId="0" applyNumberFormat="1" applyFont="1" applyFill="1" applyBorder="1" applyAlignment="1">
      <alignment horizontal="left" vertical="center" wrapText="1"/>
    </xf>
    <xf numFmtId="177" fontId="44" fillId="24" borderId="11" xfId="0" applyNumberFormat="1" applyFont="1" applyFill="1" applyBorder="1" applyAlignment="1">
      <alignment horizontal="left" vertical="center" wrapText="1"/>
    </xf>
    <xf numFmtId="177" fontId="52" fillId="24" borderId="25" xfId="0" applyNumberFormat="1" applyFont="1" applyFill="1" applyBorder="1" applyAlignment="1">
      <alignment horizontal="left" vertical="center" wrapText="1"/>
    </xf>
    <xf numFmtId="177" fontId="64" fillId="21" borderId="17" xfId="0" applyNumberFormat="1" applyFont="1" applyFill="1" applyBorder="1" applyAlignment="1">
      <alignment horizontal="center" vertical="center" wrapText="1"/>
    </xf>
    <xf numFmtId="177" fontId="64" fillId="21" borderId="18" xfId="0" applyNumberFormat="1" applyFont="1" applyFill="1" applyBorder="1" applyAlignment="1">
      <alignment horizontal="center" vertical="center" wrapText="1"/>
    </xf>
    <xf numFmtId="177" fontId="64" fillId="21" borderId="17" xfId="0" applyNumberFormat="1" applyFont="1" applyFill="1" applyBorder="1" applyAlignment="1">
      <alignment horizontal="left" vertical="center" wrapText="1"/>
    </xf>
    <xf numFmtId="177" fontId="64" fillId="21" borderId="18" xfId="0" applyNumberFormat="1" applyFont="1" applyFill="1" applyBorder="1" applyAlignment="1">
      <alignment horizontal="left" vertical="center" wrapText="1"/>
    </xf>
    <xf numFmtId="177" fontId="49" fillId="21" borderId="24" xfId="0" applyNumberFormat="1" applyFont="1" applyFill="1" applyBorder="1" applyAlignment="1">
      <alignment horizontal="left" vertical="center" wrapText="1"/>
    </xf>
    <xf numFmtId="177" fontId="49" fillId="21" borderId="30" xfId="0" applyNumberFormat="1" applyFont="1" applyFill="1" applyBorder="1" applyAlignment="1">
      <alignment horizontal="left" vertical="center" wrapText="1"/>
    </xf>
    <xf numFmtId="0" fontId="0" fillId="0" borderId="31" xfId="0" applyFill="1" applyBorder="1" applyAlignment="1">
      <alignment horizontal="center"/>
    </xf>
    <xf numFmtId="177" fontId="44" fillId="24" borderId="13" xfId="0" applyNumberFormat="1" applyFont="1" applyFill="1" applyBorder="1" applyAlignment="1">
      <alignment horizontal="center" vertical="center"/>
    </xf>
    <xf numFmtId="177" fontId="48" fillId="24" borderId="0" xfId="0" quotePrefix="1" applyNumberFormat="1" applyFont="1" applyFill="1" applyBorder="1" applyAlignment="1">
      <alignment horizontal="center" vertical="center"/>
    </xf>
    <xf numFmtId="177" fontId="48" fillId="24" borderId="12" xfId="0"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4" fillId="21" borderId="17" xfId="0" applyNumberFormat="1" applyFont="1" applyFill="1" applyBorder="1" applyAlignment="1">
      <alignment horizontal="left" vertical="center"/>
    </xf>
    <xf numFmtId="177" fontId="44" fillId="21" borderId="18" xfId="0" applyNumberFormat="1" applyFont="1" applyFill="1" applyBorder="1" applyAlignment="1">
      <alignment horizontal="left" vertical="center"/>
    </xf>
    <xf numFmtId="177" fontId="44" fillId="21" borderId="17" xfId="0" applyNumberFormat="1" applyFont="1" applyFill="1" applyBorder="1" applyAlignment="1">
      <alignment horizontal="left" vertical="center" wrapText="1"/>
    </xf>
    <xf numFmtId="177" fontId="44" fillId="21" borderId="18" xfId="0" applyNumberFormat="1" applyFont="1" applyFill="1" applyBorder="1" applyAlignment="1">
      <alignment horizontal="left" vertical="center" wrapText="1"/>
    </xf>
    <xf numFmtId="177" fontId="57" fillId="24" borderId="25" xfId="0" applyNumberFormat="1" applyFont="1" applyFill="1" applyBorder="1" applyAlignment="1">
      <alignment horizontal="left" vertical="center" wrapText="1"/>
    </xf>
    <xf numFmtId="177" fontId="49" fillId="24" borderId="10" xfId="0" applyNumberFormat="1" applyFont="1" applyFill="1" applyBorder="1" applyAlignment="1">
      <alignment horizontal="left" vertical="center" wrapText="1"/>
    </xf>
    <xf numFmtId="177" fontId="49" fillId="24" borderId="13" xfId="0" applyNumberFormat="1" applyFont="1" applyFill="1" applyBorder="1" applyAlignment="1">
      <alignment horizontal="left" vertical="center" wrapText="1"/>
    </xf>
    <xf numFmtId="177" fontId="49" fillId="24" borderId="11" xfId="0" applyNumberFormat="1" applyFont="1" applyFill="1" applyBorder="1" applyAlignment="1">
      <alignment horizontal="left" vertical="center" wrapText="1"/>
    </xf>
    <xf numFmtId="177" fontId="23" fillId="24" borderId="25" xfId="0" applyNumberFormat="1" applyFont="1" applyFill="1" applyBorder="1" applyAlignment="1">
      <alignment horizontal="left" vertical="center" wrapText="1"/>
    </xf>
    <xf numFmtId="43" fontId="56" fillId="0" borderId="25" xfId="116" applyFont="1" applyFill="1" applyBorder="1" applyAlignment="1">
      <alignment horizontal="center" vertical="center"/>
    </xf>
    <xf numFmtId="0" fontId="0" fillId="2" borderId="25" xfId="0" applyFill="1" applyBorder="1" applyAlignment="1">
      <alignment horizontal="center"/>
    </xf>
    <xf numFmtId="0" fontId="56" fillId="2" borderId="25" xfId="0" applyFont="1" applyFill="1" applyBorder="1" applyAlignment="1">
      <alignment horizontal="center"/>
    </xf>
    <xf numFmtId="0" fontId="56" fillId="0" borderId="25" xfId="0" applyFont="1" applyBorder="1" applyAlignment="1">
      <alignment horizontal="center"/>
    </xf>
    <xf numFmtId="0" fontId="56" fillId="0" borderId="25" xfId="0" applyFont="1" applyFill="1" applyBorder="1" applyAlignment="1">
      <alignment horizontal="center"/>
    </xf>
    <xf numFmtId="177" fontId="64" fillId="24" borderId="12" xfId="0" applyNumberFormat="1" applyFont="1" applyFill="1" applyBorder="1" applyAlignment="1">
      <alignment horizontal="left" vertical="center" wrapText="1"/>
    </xf>
    <xf numFmtId="177" fontId="64" fillId="24" borderId="0" xfId="0" applyNumberFormat="1" applyFont="1" applyFill="1" applyBorder="1" applyAlignment="1">
      <alignment horizontal="left" vertical="center" wrapText="1"/>
    </xf>
    <xf numFmtId="177" fontId="64" fillId="24" borderId="15" xfId="0" applyNumberFormat="1" applyFont="1" applyFill="1" applyBorder="1" applyAlignment="1">
      <alignment horizontal="left" vertical="center" wrapText="1"/>
    </xf>
    <xf numFmtId="177" fontId="44" fillId="21" borderId="24" xfId="0" applyNumberFormat="1" applyFont="1" applyFill="1" applyBorder="1" applyAlignment="1">
      <alignment horizontal="left" vertical="center" wrapText="1"/>
    </xf>
    <xf numFmtId="177" fontId="44" fillId="21" borderId="30" xfId="0" applyNumberFormat="1" applyFont="1" applyFill="1" applyBorder="1" applyAlignment="1">
      <alignment horizontal="left" vertical="center" wrapText="1"/>
    </xf>
    <xf numFmtId="177" fontId="64" fillId="21" borderId="24" xfId="0" applyNumberFormat="1" applyFont="1" applyFill="1" applyBorder="1" applyAlignment="1">
      <alignment horizontal="left" vertical="center" wrapText="1"/>
    </xf>
    <xf numFmtId="177" fontId="64" fillId="21" borderId="30" xfId="0" applyNumberFormat="1" applyFont="1" applyFill="1" applyBorder="1" applyAlignment="1">
      <alignment horizontal="left" vertical="center" wrapText="1"/>
    </xf>
    <xf numFmtId="0" fontId="29" fillId="21" borderId="0" xfId="0" applyFont="1" applyFill="1" applyBorder="1" applyAlignment="1">
      <alignment horizontal="center" vertical="center"/>
    </xf>
    <xf numFmtId="0" fontId="30" fillId="0" borderId="0" xfId="3" applyFont="1" applyAlignment="1">
      <alignment horizontal="left" vertical="center" wrapText="1"/>
    </xf>
    <xf numFmtId="0" fontId="29" fillId="21" borderId="0" xfId="3" applyFont="1" applyFill="1" applyBorder="1" applyAlignment="1">
      <alignment horizontal="left"/>
    </xf>
    <xf numFmtId="0" fontId="30" fillId="0" borderId="0" xfId="3" applyFont="1" applyBorder="1"/>
    <xf numFmtId="0" fontId="40" fillId="0" borderId="0"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xf numFmtId="0" fontId="29"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lignment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349096</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a16="http://schemas.microsoft.com/office/drawing/2014/main" xmlns="" id="{0FDA0C05-86DD-4A1A-A8E8-9C6C3E6C14E5}"/>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1695450</xdr:colOff>
      <xdr:row>23</xdr:row>
      <xdr:rowOff>166644</xdr:rowOff>
    </xdr:from>
    <xdr:to>
      <xdr:col>3</xdr:col>
      <xdr:colOff>723900</xdr:colOff>
      <xdr:row>37</xdr:row>
      <xdr:rowOff>142139</xdr:rowOff>
    </xdr:to>
    <xdr:pic>
      <xdr:nvPicPr>
        <xdr:cNvPr id="4" name="Imagem 3">
          <a:extLst>
            <a:ext uri="{FF2B5EF4-FFF2-40B4-BE49-F238E27FC236}">
              <a16:creationId xmlns:a16="http://schemas.microsoft.com/office/drawing/2014/main" xmlns="" id="{B0D814B9-2EC5-4AA8-A3B7-76066E5539E6}"/>
            </a:ext>
          </a:extLst>
        </xdr:cNvPr>
        <xdr:cNvPicPr>
          <a:picLocks noChangeAspect="1"/>
        </xdr:cNvPicPr>
      </xdr:nvPicPr>
      <xdr:blipFill>
        <a:blip xmlns:r="http://schemas.openxmlformats.org/officeDocument/2006/relationships" r:embed="rId2"/>
        <a:stretch>
          <a:fillRect/>
        </a:stretch>
      </xdr:blipFill>
      <xdr:spPr>
        <a:xfrm>
          <a:off x="2514600" y="5157744"/>
          <a:ext cx="1809750" cy="33187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5838825" y="10315575"/>
          <a:ext cx="877900" cy="493819"/>
        </a:xfrm>
        <a:prstGeom prst="rect">
          <a:avLst/>
        </a:prstGeom>
      </xdr:spPr>
    </xdr:pic>
    <xdr:clientData/>
  </xdr:twoCellAnchor>
  <xdr:twoCellAnchor editAs="oneCell">
    <xdr:from>
      <xdr:col>1</xdr:col>
      <xdr:colOff>371475</xdr:colOff>
      <xdr:row>31</xdr:row>
      <xdr:rowOff>180974</xdr:rowOff>
    </xdr:from>
    <xdr:to>
      <xdr:col>6</xdr:col>
      <xdr:colOff>141792</xdr:colOff>
      <xdr:row>44</xdr:row>
      <xdr:rowOff>180397</xdr:rowOff>
    </xdr:to>
    <xdr:pic>
      <xdr:nvPicPr>
        <xdr:cNvPr id="4" name="Imagem 3">
          <a:extLst>
            <a:ext uri="{FF2B5EF4-FFF2-40B4-BE49-F238E27FC236}">
              <a16:creationId xmlns:a16="http://schemas.microsoft.com/office/drawing/2014/main" xmlns="" id="{9F6F9A8A-2F43-464D-B2EB-FB445CA35BE4}"/>
            </a:ext>
          </a:extLst>
        </xdr:cNvPr>
        <xdr:cNvPicPr>
          <a:picLocks noChangeAspect="1"/>
        </xdr:cNvPicPr>
      </xdr:nvPicPr>
      <xdr:blipFill>
        <a:blip xmlns:r="http://schemas.openxmlformats.org/officeDocument/2006/relationships" r:embed="rId2"/>
        <a:stretch>
          <a:fillRect/>
        </a:stretch>
      </xdr:blipFill>
      <xdr:spPr>
        <a:xfrm>
          <a:off x="1190625" y="6705599"/>
          <a:ext cx="4856667" cy="31617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54FCAEDC-98D9-4F47-BD7C-6DE1F10EA2B3}"/>
            </a:ext>
          </a:extLst>
        </xdr:cNvPr>
        <xdr:cNvPicPr>
          <a:picLocks noChangeAspect="1"/>
        </xdr:cNvPicPr>
      </xdr:nvPicPr>
      <xdr:blipFill>
        <a:blip xmlns:r="http://schemas.openxmlformats.org/officeDocument/2006/relationships" r:embed="rId1"/>
        <a:stretch>
          <a:fillRect/>
        </a:stretch>
      </xdr:blipFill>
      <xdr:spPr>
        <a:xfrm>
          <a:off x="5695950" y="9896475"/>
          <a:ext cx="877900" cy="493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1D0E92C3-10E6-4804-922B-176ED8D4F021}"/>
            </a:ext>
          </a:extLst>
        </xdr:cNvPr>
        <xdr:cNvPicPr>
          <a:picLocks noChangeAspect="1"/>
        </xdr:cNvPicPr>
      </xdr:nvPicPr>
      <xdr:blipFill>
        <a:blip xmlns:r="http://schemas.openxmlformats.org/officeDocument/2006/relationships" r:embed="rId1"/>
        <a:stretch>
          <a:fillRect/>
        </a:stretch>
      </xdr:blipFill>
      <xdr:spPr>
        <a:xfrm>
          <a:off x="5695950" y="10229850"/>
          <a:ext cx="877900" cy="4938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209550</xdr:colOff>
      <xdr:row>52</xdr:row>
      <xdr:rowOff>190500</xdr:rowOff>
    </xdr:from>
    <xdr:to>
      <xdr:col>7</xdr:col>
      <xdr:colOff>392125</xdr:colOff>
      <xdr:row>55</xdr:row>
      <xdr:rowOff>84244</xdr:rowOff>
    </xdr:to>
    <xdr:pic>
      <xdr:nvPicPr>
        <xdr:cNvPr id="2" name="Imagem 1">
          <a:extLst>
            <a:ext uri="{FF2B5EF4-FFF2-40B4-BE49-F238E27FC236}">
              <a16:creationId xmlns:a16="http://schemas.microsoft.com/office/drawing/2014/main" xmlns="" id="{9D0578CC-8A32-4A7F-922A-08F258C9D490}"/>
            </a:ext>
          </a:extLst>
        </xdr:cNvPr>
        <xdr:cNvPicPr>
          <a:picLocks noChangeAspect="1"/>
        </xdr:cNvPicPr>
      </xdr:nvPicPr>
      <xdr:blipFill>
        <a:blip xmlns:r="http://schemas.openxmlformats.org/officeDocument/2006/relationships" r:embed="rId1"/>
        <a:stretch>
          <a:fillRect/>
        </a:stretch>
      </xdr:blipFill>
      <xdr:spPr>
        <a:xfrm>
          <a:off x="5829300" y="11144250"/>
          <a:ext cx="877900" cy="493819"/>
        </a:xfrm>
        <a:prstGeom prst="rect">
          <a:avLst/>
        </a:prstGeom>
      </xdr:spPr>
    </xdr:pic>
    <xdr:clientData/>
  </xdr:twoCellAnchor>
  <xdr:twoCellAnchor editAs="oneCell">
    <xdr:from>
      <xdr:col>5</xdr:col>
      <xdr:colOff>45094</xdr:colOff>
      <xdr:row>34</xdr:row>
      <xdr:rowOff>113702</xdr:rowOff>
    </xdr:from>
    <xdr:to>
      <xdr:col>7</xdr:col>
      <xdr:colOff>561975</xdr:colOff>
      <xdr:row>52</xdr:row>
      <xdr:rowOff>166388</xdr:rowOff>
    </xdr:to>
    <xdr:pic>
      <xdr:nvPicPr>
        <xdr:cNvPr id="3" name="Imagem 2">
          <a:extLst>
            <a:ext uri="{FF2B5EF4-FFF2-40B4-BE49-F238E27FC236}">
              <a16:creationId xmlns:a16="http://schemas.microsoft.com/office/drawing/2014/main" xmlns="" id="{9A371B81-127A-21A9-9960-0B75AE788BBC}"/>
            </a:ext>
          </a:extLst>
        </xdr:cNvPr>
        <xdr:cNvPicPr>
          <a:picLocks noChangeAspect="1"/>
        </xdr:cNvPicPr>
      </xdr:nvPicPr>
      <xdr:blipFill>
        <a:blip xmlns:r="http://schemas.openxmlformats.org/officeDocument/2006/relationships" r:embed="rId2"/>
        <a:stretch>
          <a:fillRect/>
        </a:stretch>
      </xdr:blipFill>
      <xdr:spPr>
        <a:xfrm rot="16200000">
          <a:off x="4087191" y="8149305"/>
          <a:ext cx="3719811" cy="185990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161925</xdr:colOff>
      <xdr:row>58</xdr:row>
      <xdr:rowOff>125916</xdr:rowOff>
    </xdr:from>
    <xdr:to>
      <xdr:col>7</xdr:col>
      <xdr:colOff>171450</xdr:colOff>
      <xdr:row>60</xdr:row>
      <xdr:rowOff>131869</xdr:rowOff>
    </xdr:to>
    <xdr:pic>
      <xdr:nvPicPr>
        <xdr:cNvPr id="2" name="Imagem 1">
          <a:extLst>
            <a:ext uri="{FF2B5EF4-FFF2-40B4-BE49-F238E27FC236}">
              <a16:creationId xmlns:a16="http://schemas.microsoft.com/office/drawing/2014/main" xmlns="" id="{CDC55EE4-9E6D-41CC-B32D-44535C8522D3}"/>
            </a:ext>
          </a:extLst>
        </xdr:cNvPr>
        <xdr:cNvPicPr>
          <a:picLocks noChangeAspect="1"/>
        </xdr:cNvPicPr>
      </xdr:nvPicPr>
      <xdr:blipFill>
        <a:blip xmlns:r="http://schemas.openxmlformats.org/officeDocument/2006/relationships" r:embed="rId1"/>
        <a:stretch>
          <a:fillRect/>
        </a:stretch>
      </xdr:blipFill>
      <xdr:spPr>
        <a:xfrm>
          <a:off x="5810250" y="12346491"/>
          <a:ext cx="704850" cy="396478"/>
        </a:xfrm>
        <a:prstGeom prst="rect">
          <a:avLst/>
        </a:prstGeom>
      </xdr:spPr>
    </xdr:pic>
    <xdr:clientData/>
  </xdr:twoCellAnchor>
  <xdr:twoCellAnchor editAs="oneCell">
    <xdr:from>
      <xdr:col>5</xdr:col>
      <xdr:colOff>18265</xdr:colOff>
      <xdr:row>38</xdr:row>
      <xdr:rowOff>57150</xdr:rowOff>
    </xdr:from>
    <xdr:to>
      <xdr:col>7</xdr:col>
      <xdr:colOff>580783</xdr:colOff>
      <xdr:row>57</xdr:row>
      <xdr:rowOff>145531</xdr:rowOff>
    </xdr:to>
    <xdr:pic>
      <xdr:nvPicPr>
        <xdr:cNvPr id="3" name="Imagem 2">
          <a:extLst>
            <a:ext uri="{FF2B5EF4-FFF2-40B4-BE49-F238E27FC236}">
              <a16:creationId xmlns:a16="http://schemas.microsoft.com/office/drawing/2014/main" xmlns="" id="{C5C4C48D-81CF-10DA-9328-011B343EDE75}"/>
            </a:ext>
          </a:extLst>
        </xdr:cNvPr>
        <xdr:cNvPicPr>
          <a:picLocks noChangeAspect="1"/>
        </xdr:cNvPicPr>
      </xdr:nvPicPr>
      <xdr:blipFill>
        <a:blip xmlns:r="http://schemas.openxmlformats.org/officeDocument/2006/relationships" r:embed="rId2"/>
        <a:stretch>
          <a:fillRect/>
        </a:stretch>
      </xdr:blipFill>
      <xdr:spPr>
        <a:xfrm rot="16200000">
          <a:off x="4084384" y="8792631"/>
          <a:ext cx="3774556" cy="19055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238125</xdr:colOff>
      <xdr:row>51</xdr:row>
      <xdr:rowOff>57150</xdr:rowOff>
    </xdr:from>
    <xdr:to>
      <xdr:col>7</xdr:col>
      <xdr:colOff>420700</xdr:colOff>
      <xdr:row>53</xdr:row>
      <xdr:rowOff>160444</xdr:rowOff>
    </xdr:to>
    <xdr:pic>
      <xdr:nvPicPr>
        <xdr:cNvPr id="2" name="Imagem 1">
          <a:extLst>
            <a:ext uri="{FF2B5EF4-FFF2-40B4-BE49-F238E27FC236}">
              <a16:creationId xmlns:a16="http://schemas.microsoft.com/office/drawing/2014/main" xmlns="" id="{60D4C218-1999-410C-8CA0-5CDAD36251BE}"/>
            </a:ext>
          </a:extLst>
        </xdr:cNvPr>
        <xdr:cNvPicPr>
          <a:picLocks noChangeAspect="1"/>
        </xdr:cNvPicPr>
      </xdr:nvPicPr>
      <xdr:blipFill>
        <a:blip xmlns:r="http://schemas.openxmlformats.org/officeDocument/2006/relationships" r:embed="rId1"/>
        <a:stretch>
          <a:fillRect/>
        </a:stretch>
      </xdr:blipFill>
      <xdr:spPr>
        <a:xfrm>
          <a:off x="6048375" y="9372600"/>
          <a:ext cx="877900" cy="493819"/>
        </a:xfrm>
        <a:prstGeom prst="rect">
          <a:avLst/>
        </a:prstGeom>
      </xdr:spPr>
    </xdr:pic>
    <xdr:clientData/>
  </xdr:twoCellAnchor>
  <xdr:twoCellAnchor editAs="oneCell">
    <xdr:from>
      <xdr:col>4</xdr:col>
      <xdr:colOff>90324</xdr:colOff>
      <xdr:row>24</xdr:row>
      <xdr:rowOff>19051</xdr:rowOff>
    </xdr:from>
    <xdr:to>
      <xdr:col>7</xdr:col>
      <xdr:colOff>529052</xdr:colOff>
      <xdr:row>49</xdr:row>
      <xdr:rowOff>128121</xdr:rowOff>
    </xdr:to>
    <xdr:pic>
      <xdr:nvPicPr>
        <xdr:cNvPr id="3" name="Imagem 2">
          <a:extLst>
            <a:ext uri="{FF2B5EF4-FFF2-40B4-BE49-F238E27FC236}">
              <a16:creationId xmlns:a16="http://schemas.microsoft.com/office/drawing/2014/main" xmlns="" id="{A0800345-FDC7-46AA-9C25-BEA710650599}"/>
            </a:ext>
          </a:extLst>
        </xdr:cNvPr>
        <xdr:cNvPicPr>
          <a:picLocks noChangeAspect="1"/>
        </xdr:cNvPicPr>
      </xdr:nvPicPr>
      <xdr:blipFill>
        <a:blip xmlns:r="http://schemas.openxmlformats.org/officeDocument/2006/relationships" r:embed="rId2"/>
        <a:stretch>
          <a:fillRect/>
        </a:stretch>
      </xdr:blipFill>
      <xdr:spPr>
        <a:xfrm rot="16200000">
          <a:off x="3669866" y="6269309"/>
          <a:ext cx="4566770" cy="21627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428625</xdr:colOff>
      <xdr:row>55</xdr:row>
      <xdr:rowOff>57150</xdr:rowOff>
    </xdr:from>
    <xdr:to>
      <xdr:col>6</xdr:col>
      <xdr:colOff>658825</xdr:colOff>
      <xdr:row>57</xdr:row>
      <xdr:rowOff>160444</xdr:rowOff>
    </xdr:to>
    <xdr:pic>
      <xdr:nvPicPr>
        <xdr:cNvPr id="2" name="Imagem 1">
          <a:extLst>
            <a:ext uri="{FF2B5EF4-FFF2-40B4-BE49-F238E27FC236}">
              <a16:creationId xmlns:a16="http://schemas.microsoft.com/office/drawing/2014/main" xmlns="" id="{E1A18ECE-8D50-4637-92F5-9E883E326C27}"/>
            </a:ext>
          </a:extLst>
        </xdr:cNvPr>
        <xdr:cNvPicPr>
          <a:picLocks noChangeAspect="1"/>
        </xdr:cNvPicPr>
      </xdr:nvPicPr>
      <xdr:blipFill>
        <a:blip xmlns:r="http://schemas.openxmlformats.org/officeDocument/2006/relationships" r:embed="rId1"/>
        <a:stretch>
          <a:fillRect/>
        </a:stretch>
      </xdr:blipFill>
      <xdr:spPr>
        <a:xfrm>
          <a:off x="5476875" y="10534650"/>
          <a:ext cx="877900" cy="493819"/>
        </a:xfrm>
        <a:prstGeom prst="rect">
          <a:avLst/>
        </a:prstGeom>
      </xdr:spPr>
    </xdr:pic>
    <xdr:clientData/>
  </xdr:twoCellAnchor>
  <xdr:twoCellAnchor editAs="oneCell">
    <xdr:from>
      <xdr:col>5</xdr:col>
      <xdr:colOff>33071</xdr:colOff>
      <xdr:row>33</xdr:row>
      <xdr:rowOff>19049</xdr:rowOff>
    </xdr:from>
    <xdr:to>
      <xdr:col>7</xdr:col>
      <xdr:colOff>616081</xdr:colOff>
      <xdr:row>54</xdr:row>
      <xdr:rowOff>93774</xdr:rowOff>
    </xdr:to>
    <xdr:pic>
      <xdr:nvPicPr>
        <xdr:cNvPr id="3" name="Imagem 2">
          <a:extLst>
            <a:ext uri="{FF2B5EF4-FFF2-40B4-BE49-F238E27FC236}">
              <a16:creationId xmlns:a16="http://schemas.microsoft.com/office/drawing/2014/main" xmlns="" id="{A39E3C5E-4449-EE07-D5EF-BB6C76AF1FF5}"/>
            </a:ext>
          </a:extLst>
        </xdr:cNvPr>
        <xdr:cNvPicPr>
          <a:picLocks noChangeAspect="1"/>
        </xdr:cNvPicPr>
      </xdr:nvPicPr>
      <xdr:blipFill>
        <a:blip xmlns:r="http://schemas.openxmlformats.org/officeDocument/2006/relationships" r:embed="rId2"/>
        <a:stretch>
          <a:fillRect/>
        </a:stretch>
      </xdr:blipFill>
      <xdr:spPr>
        <a:xfrm rot="16200000">
          <a:off x="4140076" y="7618269"/>
          <a:ext cx="3903775" cy="192603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561975</xdr:colOff>
      <xdr:row>60</xdr:row>
      <xdr:rowOff>66675</xdr:rowOff>
    </xdr:from>
    <xdr:to>
      <xdr:col>7</xdr:col>
      <xdr:colOff>96850</xdr:colOff>
      <xdr:row>62</xdr:row>
      <xdr:rowOff>169969</xdr:rowOff>
    </xdr:to>
    <xdr:pic>
      <xdr:nvPicPr>
        <xdr:cNvPr id="2" name="Imagem 1">
          <a:extLst>
            <a:ext uri="{FF2B5EF4-FFF2-40B4-BE49-F238E27FC236}">
              <a16:creationId xmlns:a16="http://schemas.microsoft.com/office/drawing/2014/main" xmlns="" id="{9F5C48D5-1851-4626-852F-F8986BAE7014}"/>
            </a:ext>
          </a:extLst>
        </xdr:cNvPr>
        <xdr:cNvPicPr>
          <a:picLocks noChangeAspect="1"/>
        </xdr:cNvPicPr>
      </xdr:nvPicPr>
      <xdr:blipFill>
        <a:blip xmlns:r="http://schemas.openxmlformats.org/officeDocument/2006/relationships" r:embed="rId1"/>
        <a:stretch>
          <a:fillRect/>
        </a:stretch>
      </xdr:blipFill>
      <xdr:spPr>
        <a:xfrm>
          <a:off x="5610225" y="10677525"/>
          <a:ext cx="877900" cy="493819"/>
        </a:xfrm>
        <a:prstGeom prst="rect">
          <a:avLst/>
        </a:prstGeom>
      </xdr:spPr>
    </xdr:pic>
    <xdr:clientData/>
  </xdr:twoCellAnchor>
  <xdr:twoCellAnchor editAs="oneCell">
    <xdr:from>
      <xdr:col>5</xdr:col>
      <xdr:colOff>23462</xdr:colOff>
      <xdr:row>35</xdr:row>
      <xdr:rowOff>19050</xdr:rowOff>
    </xdr:from>
    <xdr:to>
      <xdr:col>7</xdr:col>
      <xdr:colOff>685099</xdr:colOff>
      <xdr:row>59</xdr:row>
      <xdr:rowOff>142174</xdr:rowOff>
    </xdr:to>
    <xdr:pic>
      <xdr:nvPicPr>
        <xdr:cNvPr id="3" name="Imagem 2">
          <a:extLst>
            <a:ext uri="{FF2B5EF4-FFF2-40B4-BE49-F238E27FC236}">
              <a16:creationId xmlns:a16="http://schemas.microsoft.com/office/drawing/2014/main" xmlns="" id="{968E67D0-3559-3FB6-F640-ED3A985F84EE}"/>
            </a:ext>
          </a:extLst>
        </xdr:cNvPr>
        <xdr:cNvPicPr>
          <a:picLocks noChangeAspect="1"/>
        </xdr:cNvPicPr>
      </xdr:nvPicPr>
      <xdr:blipFill>
        <a:blip xmlns:r="http://schemas.openxmlformats.org/officeDocument/2006/relationships" r:embed="rId2"/>
        <a:stretch>
          <a:fillRect/>
        </a:stretch>
      </xdr:blipFill>
      <xdr:spPr>
        <a:xfrm rot="16200000">
          <a:off x="4069381" y="7965106"/>
          <a:ext cx="4009324" cy="200466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219075</xdr:colOff>
      <xdr:row>30</xdr:row>
      <xdr:rowOff>152400</xdr:rowOff>
    </xdr:from>
    <xdr:to>
      <xdr:col>3</xdr:col>
      <xdr:colOff>561975</xdr:colOff>
      <xdr:row>32</xdr:row>
      <xdr:rowOff>85725</xdr:rowOff>
    </xdr:to>
    <xdr:pic>
      <xdr:nvPicPr>
        <xdr:cNvPr id="2" name="Imagem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30481</xdr:colOff>
      <xdr:row>0</xdr:row>
      <xdr:rowOff>0</xdr:rowOff>
    </xdr:from>
    <xdr:to>
      <xdr:col>0</xdr:col>
      <xdr:colOff>807721</xdr:colOff>
      <xdr:row>4</xdr:row>
      <xdr:rowOff>30480</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0481" y="0"/>
          <a:ext cx="777240" cy="899160"/>
        </a:xfrm>
        <a:prstGeom prst="rect">
          <a:avLst/>
        </a:prstGeom>
      </xdr:spPr>
    </xdr:pic>
    <xdr:clientData/>
  </xdr:twoCellAnchor>
  <xdr:twoCellAnchor>
    <xdr:from>
      <xdr:col>0</xdr:col>
      <xdr:colOff>219075</xdr:colOff>
      <xdr:row>30</xdr:row>
      <xdr:rowOff>152400</xdr:rowOff>
    </xdr:from>
    <xdr:to>
      <xdr:col>3</xdr:col>
      <xdr:colOff>561975</xdr:colOff>
      <xdr:row>32</xdr:row>
      <xdr:rowOff>85725</xdr:rowOff>
    </xdr:to>
    <xdr:pic>
      <xdr:nvPicPr>
        <xdr:cNvPr id="4" name="Imagem 3">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574675</xdr:colOff>
      <xdr:row>63</xdr:row>
      <xdr:rowOff>28575</xdr:rowOff>
    </xdr:from>
    <xdr:to>
      <xdr:col>7</xdr:col>
      <xdr:colOff>106375</xdr:colOff>
      <xdr:row>65</xdr:row>
      <xdr:rowOff>125519</xdr:rowOff>
    </xdr:to>
    <xdr:pic>
      <xdr:nvPicPr>
        <xdr:cNvPr id="3" name="Imagem 2">
          <a:extLst>
            <a:ext uri="{FF2B5EF4-FFF2-40B4-BE49-F238E27FC236}">
              <a16:creationId xmlns:a16="http://schemas.microsoft.com/office/drawing/2014/main" xmlns="" id="{68B40008-A3E4-48F4-81E5-7E291EF69A31}"/>
            </a:ext>
          </a:extLst>
        </xdr:cNvPr>
        <xdr:cNvPicPr>
          <a:picLocks noChangeAspect="1"/>
        </xdr:cNvPicPr>
      </xdr:nvPicPr>
      <xdr:blipFill>
        <a:blip xmlns:r="http://schemas.openxmlformats.org/officeDocument/2006/relationships" r:embed="rId1"/>
        <a:stretch>
          <a:fillRect/>
        </a:stretch>
      </xdr:blipFill>
      <xdr:spPr>
        <a:xfrm>
          <a:off x="5765800" y="10677525"/>
          <a:ext cx="874725" cy="487469"/>
        </a:xfrm>
        <a:prstGeom prst="rect">
          <a:avLst/>
        </a:prstGeom>
      </xdr:spPr>
    </xdr:pic>
    <xdr:clientData/>
  </xdr:twoCellAnchor>
  <xdr:twoCellAnchor editAs="oneCell">
    <xdr:from>
      <xdr:col>4</xdr:col>
      <xdr:colOff>66678</xdr:colOff>
      <xdr:row>32</xdr:row>
      <xdr:rowOff>59763</xdr:rowOff>
    </xdr:from>
    <xdr:to>
      <xdr:col>7</xdr:col>
      <xdr:colOff>435088</xdr:colOff>
      <xdr:row>57</xdr:row>
      <xdr:rowOff>181121</xdr:rowOff>
    </xdr:to>
    <xdr:pic>
      <xdr:nvPicPr>
        <xdr:cNvPr id="2" name="Imagem 1">
          <a:extLst>
            <a:ext uri="{FF2B5EF4-FFF2-40B4-BE49-F238E27FC236}">
              <a16:creationId xmlns:a16="http://schemas.microsoft.com/office/drawing/2014/main" xmlns="" id="{9198E932-981A-7ADA-3EEC-EC83A46169F7}"/>
            </a:ext>
          </a:extLst>
        </xdr:cNvPr>
        <xdr:cNvPicPr>
          <a:picLocks noChangeAspect="1"/>
        </xdr:cNvPicPr>
      </xdr:nvPicPr>
      <xdr:blipFill>
        <a:blip xmlns:r="http://schemas.openxmlformats.org/officeDocument/2006/relationships" r:embed="rId2"/>
        <a:stretch>
          <a:fillRect/>
        </a:stretch>
      </xdr:blipFill>
      <xdr:spPr>
        <a:xfrm rot="16200000">
          <a:off x="3433467" y="7132374"/>
          <a:ext cx="4998158" cy="2492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574675</xdr:colOff>
      <xdr:row>48</xdr:row>
      <xdr:rowOff>28575</xdr:rowOff>
    </xdr:from>
    <xdr:to>
      <xdr:col>7</xdr:col>
      <xdr:colOff>106375</xdr:colOff>
      <xdr:row>50</xdr:row>
      <xdr:rowOff>125519</xdr:rowOff>
    </xdr:to>
    <xdr:pic>
      <xdr:nvPicPr>
        <xdr:cNvPr id="2" name="Imagem 1">
          <a:extLst>
            <a:ext uri="{FF2B5EF4-FFF2-40B4-BE49-F238E27FC236}">
              <a16:creationId xmlns:a16="http://schemas.microsoft.com/office/drawing/2014/main" xmlns="" id="{630B46B2-C12B-4F29-A9A8-C126027A9BD1}"/>
            </a:ext>
          </a:extLst>
        </xdr:cNvPr>
        <xdr:cNvPicPr>
          <a:picLocks noChangeAspect="1"/>
        </xdr:cNvPicPr>
      </xdr:nvPicPr>
      <xdr:blipFill>
        <a:blip xmlns:r="http://schemas.openxmlformats.org/officeDocument/2006/relationships" r:embed="rId1"/>
        <a:stretch>
          <a:fillRect/>
        </a:stretch>
      </xdr:blipFill>
      <xdr:spPr>
        <a:xfrm>
          <a:off x="5784850" y="11258550"/>
          <a:ext cx="874725" cy="487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571500</xdr:colOff>
      <xdr:row>43</xdr:row>
      <xdr:rowOff>152400</xdr:rowOff>
    </xdr:from>
    <xdr:to>
      <xdr:col>7</xdr:col>
      <xdr:colOff>106374</xdr:colOff>
      <xdr:row>46</xdr:row>
      <xdr:rowOff>46144</xdr:rowOff>
    </xdr:to>
    <xdr:pic>
      <xdr:nvPicPr>
        <xdr:cNvPr id="2" name="Imagem 1">
          <a:extLst>
            <a:ext uri="{FF2B5EF4-FFF2-40B4-BE49-F238E27FC236}">
              <a16:creationId xmlns:a16="http://schemas.microsoft.com/office/drawing/2014/main" xmlns="" id="{8BB0F5D5-8717-4A00-867F-B6517AED666E}"/>
            </a:ext>
          </a:extLst>
        </xdr:cNvPr>
        <xdr:cNvPicPr>
          <a:picLocks noChangeAspect="1"/>
        </xdr:cNvPicPr>
      </xdr:nvPicPr>
      <xdr:blipFill>
        <a:blip xmlns:r="http://schemas.openxmlformats.org/officeDocument/2006/relationships" r:embed="rId1"/>
        <a:stretch>
          <a:fillRect/>
        </a:stretch>
      </xdr:blipFill>
      <xdr:spPr>
        <a:xfrm>
          <a:off x="5762625" y="10067925"/>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47625</xdr:colOff>
      <xdr:row>46</xdr:row>
      <xdr:rowOff>190500</xdr:rowOff>
    </xdr:from>
    <xdr:to>
      <xdr:col>7</xdr:col>
      <xdr:colOff>230200</xdr:colOff>
      <xdr:row>49</xdr:row>
      <xdr:rowOff>84244</xdr:rowOff>
    </xdr:to>
    <xdr:pic>
      <xdr:nvPicPr>
        <xdr:cNvPr id="2" name="Imagem 1">
          <a:extLst>
            <a:ext uri="{FF2B5EF4-FFF2-40B4-BE49-F238E27FC236}">
              <a16:creationId xmlns:a16="http://schemas.microsoft.com/office/drawing/2014/main" xmlns="" id="{EB30FF9D-B6F1-45B0-89A9-DAC3F690E5A4}"/>
            </a:ext>
          </a:extLst>
        </xdr:cNvPr>
        <xdr:cNvPicPr>
          <a:picLocks noChangeAspect="1"/>
        </xdr:cNvPicPr>
      </xdr:nvPicPr>
      <xdr:blipFill>
        <a:blip xmlns:r="http://schemas.openxmlformats.org/officeDocument/2006/relationships" r:embed="rId1"/>
        <a:stretch>
          <a:fillRect/>
        </a:stretch>
      </xdr:blipFill>
      <xdr:spPr>
        <a:xfrm>
          <a:off x="5638800" y="10344150"/>
          <a:ext cx="877900" cy="493819"/>
        </a:xfrm>
        <a:prstGeom prst="rect">
          <a:avLst/>
        </a:prstGeom>
      </xdr:spPr>
    </xdr:pic>
    <xdr:clientData/>
  </xdr:twoCellAnchor>
  <xdr:twoCellAnchor editAs="oneCell">
    <xdr:from>
      <xdr:col>1</xdr:col>
      <xdr:colOff>95251</xdr:colOff>
      <xdr:row>21</xdr:row>
      <xdr:rowOff>188650</xdr:rowOff>
    </xdr:from>
    <xdr:to>
      <xdr:col>6</xdr:col>
      <xdr:colOff>542926</xdr:colOff>
      <xdr:row>33</xdr:row>
      <xdr:rowOff>57148</xdr:rowOff>
    </xdr:to>
    <xdr:pic>
      <xdr:nvPicPr>
        <xdr:cNvPr id="4" name="Imagem 3">
          <a:extLst>
            <a:ext uri="{FF2B5EF4-FFF2-40B4-BE49-F238E27FC236}">
              <a16:creationId xmlns:a16="http://schemas.microsoft.com/office/drawing/2014/main" xmlns="" id="{F5096834-4B70-4FDA-BF56-75AC09CF4F8C}"/>
            </a:ext>
          </a:extLst>
        </xdr:cNvPr>
        <xdr:cNvPicPr>
          <a:picLocks noChangeAspect="1"/>
        </xdr:cNvPicPr>
      </xdr:nvPicPr>
      <xdr:blipFill>
        <a:blip xmlns:r="http://schemas.openxmlformats.org/officeDocument/2006/relationships" r:embed="rId2"/>
        <a:stretch>
          <a:fillRect/>
        </a:stretch>
      </xdr:blipFill>
      <xdr:spPr>
        <a:xfrm>
          <a:off x="914401" y="4789225"/>
          <a:ext cx="5219700" cy="2259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123825</xdr:colOff>
      <xdr:row>50</xdr:row>
      <xdr:rowOff>57150</xdr:rowOff>
    </xdr:from>
    <xdr:to>
      <xdr:col>6</xdr:col>
      <xdr:colOff>354025</xdr:colOff>
      <xdr:row>52</xdr:row>
      <xdr:rowOff>160444</xdr:rowOff>
    </xdr:to>
    <xdr:pic>
      <xdr:nvPicPr>
        <xdr:cNvPr id="2" name="Imagem 1">
          <a:extLst>
            <a:ext uri="{FF2B5EF4-FFF2-40B4-BE49-F238E27FC236}">
              <a16:creationId xmlns:a16="http://schemas.microsoft.com/office/drawing/2014/main" xmlns="" id="{1DDB361B-B732-46CB-9D51-80317FFE08F0}"/>
            </a:ext>
          </a:extLst>
        </xdr:cNvPr>
        <xdr:cNvPicPr>
          <a:picLocks noChangeAspect="1"/>
        </xdr:cNvPicPr>
      </xdr:nvPicPr>
      <xdr:blipFill>
        <a:blip xmlns:r="http://schemas.openxmlformats.org/officeDocument/2006/relationships" r:embed="rId1"/>
        <a:stretch>
          <a:fillRect/>
        </a:stretch>
      </xdr:blipFill>
      <xdr:spPr>
        <a:xfrm>
          <a:off x="5314950" y="10677525"/>
          <a:ext cx="877900" cy="493819"/>
        </a:xfrm>
        <a:prstGeom prst="rect">
          <a:avLst/>
        </a:prstGeom>
      </xdr:spPr>
    </xdr:pic>
    <xdr:clientData/>
  </xdr:twoCellAnchor>
  <xdr:twoCellAnchor editAs="oneCell">
    <xdr:from>
      <xdr:col>1</xdr:col>
      <xdr:colOff>428625</xdr:colOff>
      <xdr:row>24</xdr:row>
      <xdr:rowOff>179931</xdr:rowOff>
    </xdr:from>
    <xdr:to>
      <xdr:col>5</xdr:col>
      <xdr:colOff>342900</xdr:colOff>
      <xdr:row>35</xdr:row>
      <xdr:rowOff>38099</xdr:rowOff>
    </xdr:to>
    <xdr:pic>
      <xdr:nvPicPr>
        <xdr:cNvPr id="4" name="Imagem 3">
          <a:extLst>
            <a:ext uri="{FF2B5EF4-FFF2-40B4-BE49-F238E27FC236}">
              <a16:creationId xmlns:a16="http://schemas.microsoft.com/office/drawing/2014/main" xmlns="" id="{94AD877F-7C16-418A-B0FB-99B98D16407C}"/>
            </a:ext>
          </a:extLst>
        </xdr:cNvPr>
        <xdr:cNvPicPr>
          <a:picLocks noChangeAspect="1"/>
        </xdr:cNvPicPr>
      </xdr:nvPicPr>
      <xdr:blipFill>
        <a:blip xmlns:r="http://schemas.openxmlformats.org/officeDocument/2006/relationships" r:embed="rId2"/>
        <a:stretch>
          <a:fillRect/>
        </a:stretch>
      </xdr:blipFill>
      <xdr:spPr>
        <a:xfrm>
          <a:off x="1247775" y="5037681"/>
          <a:ext cx="4286250" cy="2058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752474</xdr:colOff>
      <xdr:row>27</xdr:row>
      <xdr:rowOff>155061</xdr:rowOff>
    </xdr:from>
    <xdr:to>
      <xdr:col>6</xdr:col>
      <xdr:colOff>61884</xdr:colOff>
      <xdr:row>41</xdr:row>
      <xdr:rowOff>152400</xdr:rowOff>
    </xdr:to>
    <xdr:pic>
      <xdr:nvPicPr>
        <xdr:cNvPr id="2" name="Imagem 1">
          <a:extLst>
            <a:ext uri="{FF2B5EF4-FFF2-40B4-BE49-F238E27FC236}">
              <a16:creationId xmlns:a16="http://schemas.microsoft.com/office/drawing/2014/main" xmlns="" id="{1501393D-49C0-432B-ABE0-C56D1259C504}"/>
            </a:ext>
          </a:extLst>
        </xdr:cNvPr>
        <xdr:cNvPicPr>
          <a:picLocks noChangeAspect="1"/>
        </xdr:cNvPicPr>
      </xdr:nvPicPr>
      <xdr:blipFill>
        <a:blip xmlns:r="http://schemas.openxmlformats.org/officeDocument/2006/relationships" r:embed="rId1"/>
        <a:stretch>
          <a:fillRect/>
        </a:stretch>
      </xdr:blipFill>
      <xdr:spPr>
        <a:xfrm>
          <a:off x="752474" y="5727186"/>
          <a:ext cx="5148235" cy="3350139"/>
        </a:xfrm>
        <a:prstGeom prst="rect">
          <a:avLst/>
        </a:prstGeom>
      </xdr:spPr>
    </xdr:pic>
    <xdr:clientData/>
  </xdr:twoCellAnchor>
  <xdr:twoCellAnchor editAs="oneCell">
    <xdr:from>
      <xdr:col>6</xdr:col>
      <xdr:colOff>0</xdr:colOff>
      <xdr:row>46</xdr:row>
      <xdr:rowOff>0</xdr:rowOff>
    </xdr:from>
    <xdr:to>
      <xdr:col>7</xdr:col>
      <xdr:colOff>182575</xdr:colOff>
      <xdr:row>48</xdr:row>
      <xdr:rowOff>93769</xdr:rowOff>
    </xdr:to>
    <xdr:pic>
      <xdr:nvPicPr>
        <xdr:cNvPr id="3" name="Imagem 2">
          <a:extLst>
            <a:ext uri="{FF2B5EF4-FFF2-40B4-BE49-F238E27FC236}">
              <a16:creationId xmlns:a16="http://schemas.microsoft.com/office/drawing/2014/main" xmlns="" id="{59AFFAD2-4363-46EB-A14B-05AF3DCC9E72}"/>
            </a:ext>
          </a:extLst>
        </xdr:cNvPr>
        <xdr:cNvPicPr>
          <a:picLocks noChangeAspect="1"/>
        </xdr:cNvPicPr>
      </xdr:nvPicPr>
      <xdr:blipFill>
        <a:blip xmlns:r="http://schemas.openxmlformats.org/officeDocument/2006/relationships" r:embed="rId2"/>
        <a:stretch>
          <a:fillRect/>
        </a:stretch>
      </xdr:blipFill>
      <xdr:spPr>
        <a:xfrm>
          <a:off x="5838825" y="9925050"/>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333375</xdr:colOff>
      <xdr:row>23</xdr:row>
      <xdr:rowOff>27552</xdr:rowOff>
    </xdr:from>
    <xdr:to>
      <xdr:col>6</xdr:col>
      <xdr:colOff>142875</xdr:colOff>
      <xdr:row>36</xdr:row>
      <xdr:rowOff>28584</xdr:rowOff>
    </xdr:to>
    <xdr:pic>
      <xdr:nvPicPr>
        <xdr:cNvPr id="3" name="Imagem 2">
          <a:extLst>
            <a:ext uri="{FF2B5EF4-FFF2-40B4-BE49-F238E27FC236}">
              <a16:creationId xmlns:a16="http://schemas.microsoft.com/office/drawing/2014/main" xmlns="" id="{63C7F58F-B9D5-48F4-83C7-58E911CC40EF}"/>
            </a:ext>
          </a:extLst>
        </xdr:cNvPr>
        <xdr:cNvPicPr>
          <a:picLocks noChangeAspect="1"/>
        </xdr:cNvPicPr>
      </xdr:nvPicPr>
      <xdr:blipFill>
        <a:blip xmlns:r="http://schemas.openxmlformats.org/officeDocument/2006/relationships" r:embed="rId1"/>
        <a:stretch>
          <a:fillRect/>
        </a:stretch>
      </xdr:blipFill>
      <xdr:spPr>
        <a:xfrm>
          <a:off x="1152525" y="5018652"/>
          <a:ext cx="4829175" cy="3144282"/>
        </a:xfrm>
        <a:prstGeom prst="rect">
          <a:avLst/>
        </a:prstGeom>
      </xdr:spPr>
    </xdr:pic>
    <xdr:clientData/>
  </xdr:twoCellAnchor>
  <xdr:twoCellAnchor editAs="oneCell">
    <xdr:from>
      <xdr:col>6</xdr:col>
      <xdr:colOff>19050</xdr:colOff>
      <xdr:row>46</xdr:row>
      <xdr:rowOff>95250</xdr:rowOff>
    </xdr:from>
    <xdr:to>
      <xdr:col>7</xdr:col>
      <xdr:colOff>201625</xdr:colOff>
      <xdr:row>48</xdr:row>
      <xdr:rowOff>189019</xdr:rowOff>
    </xdr:to>
    <xdr:pic>
      <xdr:nvPicPr>
        <xdr:cNvPr id="2" name="Imagem 1">
          <a:extLst>
            <a:ext uri="{FF2B5EF4-FFF2-40B4-BE49-F238E27FC236}">
              <a16:creationId xmlns:a16="http://schemas.microsoft.com/office/drawing/2014/main" xmlns="" id="{44BD1A47-5042-44F1-94F5-5E426655B5F0}"/>
            </a:ext>
          </a:extLst>
        </xdr:cNvPr>
        <xdr:cNvPicPr>
          <a:picLocks noChangeAspect="1"/>
        </xdr:cNvPicPr>
      </xdr:nvPicPr>
      <xdr:blipFill>
        <a:blip xmlns:r="http://schemas.openxmlformats.org/officeDocument/2006/relationships" r:embed="rId2"/>
        <a:stretch>
          <a:fillRect/>
        </a:stretch>
      </xdr:blipFill>
      <xdr:spPr>
        <a:xfrm>
          <a:off x="5857875" y="10229850"/>
          <a:ext cx="877900" cy="493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647700</xdr:colOff>
      <xdr:row>23</xdr:row>
      <xdr:rowOff>88788</xdr:rowOff>
    </xdr:from>
    <xdr:to>
      <xdr:col>4</xdr:col>
      <xdr:colOff>638175</xdr:colOff>
      <xdr:row>34</xdr:row>
      <xdr:rowOff>171449</xdr:rowOff>
    </xdr:to>
    <xdr:pic>
      <xdr:nvPicPr>
        <xdr:cNvPr id="4" name="Imagem 3">
          <a:extLst>
            <a:ext uri="{FF2B5EF4-FFF2-40B4-BE49-F238E27FC236}">
              <a16:creationId xmlns:a16="http://schemas.microsoft.com/office/drawing/2014/main" xmlns="" id="{8B40E769-9DC2-4E23-897E-763E63C63B1C}"/>
            </a:ext>
          </a:extLst>
        </xdr:cNvPr>
        <xdr:cNvPicPr>
          <a:picLocks noChangeAspect="1"/>
        </xdr:cNvPicPr>
      </xdr:nvPicPr>
      <xdr:blipFill>
        <a:blip xmlns:r="http://schemas.openxmlformats.org/officeDocument/2006/relationships" r:embed="rId2"/>
        <a:stretch>
          <a:fillRect/>
        </a:stretch>
      </xdr:blipFill>
      <xdr:spPr>
        <a:xfrm>
          <a:off x="1466850" y="5070363"/>
          <a:ext cx="3581400" cy="2273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42632412404\Downloads\Memorias%20de%20calculo%20&#193;REAS%20BM12%20re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ÁREAS"/>
    </sheetNames>
    <sheetDataSet>
      <sheetData sheetId="0">
        <row r="34">
          <cell r="K34">
            <v>17.62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AC59"/>
  <sheetViews>
    <sheetView showGridLines="0" view="pageBreakPreview" zoomScale="70" zoomScaleSheetLayoutView="70" workbookViewId="0">
      <pane xSplit="9" ySplit="10" topLeftCell="J11" activePane="bottomRight" state="frozen"/>
      <selection pane="topRight" activeCell="J1" sqref="J1"/>
      <selection pane="bottomLeft" activeCell="A11" sqref="A11"/>
      <selection pane="bottomRight" activeCell="L62" sqref="L62"/>
    </sheetView>
  </sheetViews>
  <sheetFormatPr defaultRowHeight="16.5"/>
  <cols>
    <col min="1" max="1" width="5" style="6" customWidth="1"/>
    <col min="2" max="2" width="50.85546875" style="12" customWidth="1"/>
    <col min="3" max="3" width="7.7109375" style="1" bestFit="1" customWidth="1"/>
    <col min="4" max="4" width="12.85546875" style="13" customWidth="1"/>
    <col min="5" max="5" width="16" style="14" customWidth="1"/>
    <col min="6" max="6" width="22" style="12" bestFit="1" customWidth="1"/>
    <col min="7" max="7" width="12.140625" style="15" bestFit="1" customWidth="1"/>
    <col min="8" max="8" width="19.85546875" style="31" bestFit="1" customWidth="1"/>
    <col min="9" max="9" width="12.140625" style="31" bestFit="1" customWidth="1"/>
    <col min="10" max="10" width="22.140625" style="31" bestFit="1" customWidth="1"/>
    <col min="11" max="11" width="11.140625" style="31" bestFit="1" customWidth="1"/>
    <col min="12" max="12" width="21.28515625" style="6" bestFit="1" customWidth="1"/>
    <col min="13" max="13" width="10.140625" style="6" bestFit="1" customWidth="1"/>
    <col min="14" max="14" width="10.42578125" style="122" hidden="1" customWidth="1"/>
    <col min="15" max="15" width="9.28515625" style="6" hidden="1" customWidth="1"/>
    <col min="16" max="16" width="13.42578125" style="31" hidden="1" customWidth="1"/>
    <col min="17" max="17" width="9.28515625" style="6" hidden="1" customWidth="1"/>
    <col min="18" max="18" width="10.42578125" style="6" hidden="1" customWidth="1"/>
    <col min="19" max="21" width="11.140625" style="6" hidden="1" customWidth="1"/>
    <col min="22" max="22" width="10" style="6" hidden="1" customWidth="1"/>
    <col min="23" max="24" width="9.7109375" style="6" hidden="1" customWidth="1"/>
    <col min="25" max="25" width="10.42578125" style="6" hidden="1" customWidth="1"/>
    <col min="26" max="26" width="13.28515625" style="6" bestFit="1" customWidth="1"/>
    <col min="27" max="27" width="17.7109375" style="6" customWidth="1"/>
    <col min="28" max="191" width="8.85546875" style="6"/>
    <col min="192" max="192" width="11.85546875" style="6" customWidth="1"/>
    <col min="193" max="193" width="49.7109375" style="6" customWidth="1"/>
    <col min="194" max="194" width="9.85546875" style="6" customWidth="1"/>
    <col min="195" max="195" width="15.140625" style="6" customWidth="1"/>
    <col min="196" max="199" width="0" style="6" hidden="1" customWidth="1"/>
    <col min="200" max="200" width="14.28515625" style="6" bestFit="1" customWidth="1"/>
    <col min="201" max="201" width="15.5703125" style="6" bestFit="1" customWidth="1"/>
    <col min="202" max="202" width="19.42578125" style="6" bestFit="1" customWidth="1"/>
    <col min="203" max="203" width="15.85546875" style="6" bestFit="1" customWidth="1"/>
    <col min="204" max="204" width="0" style="6" hidden="1" customWidth="1"/>
    <col min="205" max="205" width="13.28515625" style="6" bestFit="1" customWidth="1"/>
    <col min="206" max="447" width="8.85546875" style="6"/>
    <col min="448" max="448" width="11.85546875" style="6" customWidth="1"/>
    <col min="449" max="449" width="49.7109375" style="6" customWidth="1"/>
    <col min="450" max="450" width="9.85546875" style="6" customWidth="1"/>
    <col min="451" max="451" width="15.140625" style="6" customWidth="1"/>
    <col min="452" max="455" width="0" style="6" hidden="1" customWidth="1"/>
    <col min="456" max="456" width="14.28515625" style="6" bestFit="1" customWidth="1"/>
    <col min="457" max="457" width="15.5703125" style="6" bestFit="1" customWidth="1"/>
    <col min="458" max="458" width="19.42578125" style="6" bestFit="1" customWidth="1"/>
    <col min="459" max="459" width="15.85546875" style="6" bestFit="1" customWidth="1"/>
    <col min="460" max="460" width="0" style="6" hidden="1" customWidth="1"/>
    <col min="461" max="461" width="13.28515625" style="6" bestFit="1" customWidth="1"/>
    <col min="462" max="703" width="8.85546875" style="6"/>
    <col min="704" max="704" width="11.85546875" style="6" customWidth="1"/>
    <col min="705" max="705" width="49.7109375" style="6" customWidth="1"/>
    <col min="706" max="706" width="9.85546875" style="6" customWidth="1"/>
    <col min="707" max="707" width="15.140625" style="6" customWidth="1"/>
    <col min="708" max="711" width="0" style="6" hidden="1" customWidth="1"/>
    <col min="712" max="712" width="14.28515625" style="6" bestFit="1" customWidth="1"/>
    <col min="713" max="713" width="15.5703125" style="6" bestFit="1" customWidth="1"/>
    <col min="714" max="714" width="19.42578125" style="6" bestFit="1" customWidth="1"/>
    <col min="715" max="715" width="15.85546875" style="6" bestFit="1" customWidth="1"/>
    <col min="716" max="716" width="0" style="6" hidden="1" customWidth="1"/>
    <col min="717" max="717" width="13.28515625" style="6" bestFit="1" customWidth="1"/>
    <col min="718" max="959" width="8.85546875" style="6"/>
    <col min="960" max="960" width="11.85546875" style="6" customWidth="1"/>
    <col min="961" max="961" width="49.7109375" style="6" customWidth="1"/>
    <col min="962" max="962" width="9.85546875" style="6" customWidth="1"/>
    <col min="963" max="963" width="15.140625" style="6" customWidth="1"/>
    <col min="964" max="967" width="0" style="6" hidden="1" customWidth="1"/>
    <col min="968" max="968" width="14.28515625" style="6" bestFit="1" customWidth="1"/>
    <col min="969" max="969" width="15.5703125" style="6" bestFit="1" customWidth="1"/>
    <col min="970" max="970" width="19.42578125" style="6" bestFit="1" customWidth="1"/>
    <col min="971" max="971" width="15.85546875" style="6" bestFit="1" customWidth="1"/>
    <col min="972" max="972" width="0" style="6" hidden="1" customWidth="1"/>
    <col min="973" max="973" width="13.28515625" style="6" bestFit="1" customWidth="1"/>
    <col min="974" max="1215" width="8.85546875" style="6"/>
    <col min="1216" max="1216" width="11.85546875" style="6" customWidth="1"/>
    <col min="1217" max="1217" width="49.7109375" style="6" customWidth="1"/>
    <col min="1218" max="1218" width="9.85546875" style="6" customWidth="1"/>
    <col min="1219" max="1219" width="15.140625" style="6" customWidth="1"/>
    <col min="1220" max="1223" width="0" style="6" hidden="1" customWidth="1"/>
    <col min="1224" max="1224" width="14.28515625" style="6" bestFit="1" customWidth="1"/>
    <col min="1225" max="1225" width="15.5703125" style="6" bestFit="1" customWidth="1"/>
    <col min="1226" max="1226" width="19.42578125" style="6" bestFit="1" customWidth="1"/>
    <col min="1227" max="1227" width="15.85546875" style="6" bestFit="1" customWidth="1"/>
    <col min="1228" max="1228" width="0" style="6" hidden="1" customWidth="1"/>
    <col min="1229" max="1229" width="13.28515625" style="6" bestFit="1" customWidth="1"/>
    <col min="1230" max="1471" width="8.85546875" style="6"/>
    <col min="1472" max="1472" width="11.85546875" style="6" customWidth="1"/>
    <col min="1473" max="1473" width="49.7109375" style="6" customWidth="1"/>
    <col min="1474" max="1474" width="9.85546875" style="6" customWidth="1"/>
    <col min="1475" max="1475" width="15.140625" style="6" customWidth="1"/>
    <col min="1476" max="1479" width="0" style="6" hidden="1" customWidth="1"/>
    <col min="1480" max="1480" width="14.28515625" style="6" bestFit="1" customWidth="1"/>
    <col min="1481" max="1481" width="15.5703125" style="6" bestFit="1" customWidth="1"/>
    <col min="1482" max="1482" width="19.42578125" style="6" bestFit="1" customWidth="1"/>
    <col min="1483" max="1483" width="15.85546875" style="6" bestFit="1" customWidth="1"/>
    <col min="1484" max="1484" width="0" style="6" hidden="1" customWidth="1"/>
    <col min="1485" max="1485" width="13.28515625" style="6" bestFit="1" customWidth="1"/>
    <col min="1486" max="1727" width="8.85546875" style="6"/>
    <col min="1728" max="1728" width="11.85546875" style="6" customWidth="1"/>
    <col min="1729" max="1729" width="49.7109375" style="6" customWidth="1"/>
    <col min="1730" max="1730" width="9.85546875" style="6" customWidth="1"/>
    <col min="1731" max="1731" width="15.140625" style="6" customWidth="1"/>
    <col min="1732" max="1735" width="0" style="6" hidden="1" customWidth="1"/>
    <col min="1736" max="1736" width="14.28515625" style="6" bestFit="1" customWidth="1"/>
    <col min="1737" max="1737" width="15.5703125" style="6" bestFit="1" customWidth="1"/>
    <col min="1738" max="1738" width="19.42578125" style="6" bestFit="1" customWidth="1"/>
    <col min="1739" max="1739" width="15.85546875" style="6" bestFit="1" customWidth="1"/>
    <col min="1740" max="1740" width="0" style="6" hidden="1" customWidth="1"/>
    <col min="1741" max="1741" width="13.28515625" style="6" bestFit="1" customWidth="1"/>
    <col min="1742" max="1983" width="8.85546875" style="6"/>
    <col min="1984" max="1984" width="11.85546875" style="6" customWidth="1"/>
    <col min="1985" max="1985" width="49.7109375" style="6" customWidth="1"/>
    <col min="1986" max="1986" width="9.85546875" style="6" customWidth="1"/>
    <col min="1987" max="1987" width="15.140625" style="6" customWidth="1"/>
    <col min="1988" max="1991" width="0" style="6" hidden="1" customWidth="1"/>
    <col min="1992" max="1992" width="14.28515625" style="6" bestFit="1" customWidth="1"/>
    <col min="1993" max="1993" width="15.5703125" style="6" bestFit="1" customWidth="1"/>
    <col min="1994" max="1994" width="19.42578125" style="6" bestFit="1" customWidth="1"/>
    <col min="1995" max="1995" width="15.85546875" style="6" bestFit="1" customWidth="1"/>
    <col min="1996" max="1996" width="0" style="6" hidden="1" customWidth="1"/>
    <col min="1997" max="1997" width="13.28515625" style="6" bestFit="1" customWidth="1"/>
    <col min="1998" max="2239" width="8.85546875" style="6"/>
    <col min="2240" max="2240" width="11.85546875" style="6" customWidth="1"/>
    <col min="2241" max="2241" width="49.7109375" style="6" customWidth="1"/>
    <col min="2242" max="2242" width="9.85546875" style="6" customWidth="1"/>
    <col min="2243" max="2243" width="15.140625" style="6" customWidth="1"/>
    <col min="2244" max="2247" width="0" style="6" hidden="1" customWidth="1"/>
    <col min="2248" max="2248" width="14.28515625" style="6" bestFit="1" customWidth="1"/>
    <col min="2249" max="2249" width="15.5703125" style="6" bestFit="1" customWidth="1"/>
    <col min="2250" max="2250" width="19.42578125" style="6" bestFit="1" customWidth="1"/>
    <col min="2251" max="2251" width="15.85546875" style="6" bestFit="1" customWidth="1"/>
    <col min="2252" max="2252" width="0" style="6" hidden="1" customWidth="1"/>
    <col min="2253" max="2253" width="13.28515625" style="6" bestFit="1" customWidth="1"/>
    <col min="2254" max="2495" width="8.85546875" style="6"/>
    <col min="2496" max="2496" width="11.85546875" style="6" customWidth="1"/>
    <col min="2497" max="2497" width="49.7109375" style="6" customWidth="1"/>
    <col min="2498" max="2498" width="9.85546875" style="6" customWidth="1"/>
    <col min="2499" max="2499" width="15.140625" style="6" customWidth="1"/>
    <col min="2500" max="2503" width="0" style="6" hidden="1" customWidth="1"/>
    <col min="2504" max="2504" width="14.28515625" style="6" bestFit="1" customWidth="1"/>
    <col min="2505" max="2505" width="15.5703125" style="6" bestFit="1" customWidth="1"/>
    <col min="2506" max="2506" width="19.42578125" style="6" bestFit="1" customWidth="1"/>
    <col min="2507" max="2507" width="15.85546875" style="6" bestFit="1" customWidth="1"/>
    <col min="2508" max="2508" width="0" style="6" hidden="1" customWidth="1"/>
    <col min="2509" max="2509" width="13.28515625" style="6" bestFit="1" customWidth="1"/>
    <col min="2510" max="2751" width="8.85546875" style="6"/>
    <col min="2752" max="2752" width="11.85546875" style="6" customWidth="1"/>
    <col min="2753" max="2753" width="49.7109375" style="6" customWidth="1"/>
    <col min="2754" max="2754" width="9.85546875" style="6" customWidth="1"/>
    <col min="2755" max="2755" width="15.140625" style="6" customWidth="1"/>
    <col min="2756" max="2759" width="0" style="6" hidden="1" customWidth="1"/>
    <col min="2760" max="2760" width="14.28515625" style="6" bestFit="1" customWidth="1"/>
    <col min="2761" max="2761" width="15.5703125" style="6" bestFit="1" customWidth="1"/>
    <col min="2762" max="2762" width="19.42578125" style="6" bestFit="1" customWidth="1"/>
    <col min="2763" max="2763" width="15.85546875" style="6" bestFit="1" customWidth="1"/>
    <col min="2764" max="2764" width="0" style="6" hidden="1" customWidth="1"/>
    <col min="2765" max="2765" width="13.28515625" style="6" bestFit="1" customWidth="1"/>
    <col min="2766" max="3007" width="8.85546875" style="6"/>
    <col min="3008" max="3008" width="11.85546875" style="6" customWidth="1"/>
    <col min="3009" max="3009" width="49.7109375" style="6" customWidth="1"/>
    <col min="3010" max="3010" width="9.85546875" style="6" customWidth="1"/>
    <col min="3011" max="3011" width="15.140625" style="6" customWidth="1"/>
    <col min="3012" max="3015" width="0" style="6" hidden="1" customWidth="1"/>
    <col min="3016" max="3016" width="14.28515625" style="6" bestFit="1" customWidth="1"/>
    <col min="3017" max="3017" width="15.5703125" style="6" bestFit="1" customWidth="1"/>
    <col min="3018" max="3018" width="19.42578125" style="6" bestFit="1" customWidth="1"/>
    <col min="3019" max="3019" width="15.85546875" style="6" bestFit="1" customWidth="1"/>
    <col min="3020" max="3020" width="0" style="6" hidden="1" customWidth="1"/>
    <col min="3021" max="3021" width="13.28515625" style="6" bestFit="1" customWidth="1"/>
    <col min="3022" max="3263" width="8.85546875" style="6"/>
    <col min="3264" max="3264" width="11.85546875" style="6" customWidth="1"/>
    <col min="3265" max="3265" width="49.7109375" style="6" customWidth="1"/>
    <col min="3266" max="3266" width="9.85546875" style="6" customWidth="1"/>
    <col min="3267" max="3267" width="15.140625" style="6" customWidth="1"/>
    <col min="3268" max="3271" width="0" style="6" hidden="1" customWidth="1"/>
    <col min="3272" max="3272" width="14.28515625" style="6" bestFit="1" customWidth="1"/>
    <col min="3273" max="3273" width="15.5703125" style="6" bestFit="1" customWidth="1"/>
    <col min="3274" max="3274" width="19.42578125" style="6" bestFit="1" customWidth="1"/>
    <col min="3275" max="3275" width="15.85546875" style="6" bestFit="1" customWidth="1"/>
    <col min="3276" max="3276" width="0" style="6" hidden="1" customWidth="1"/>
    <col min="3277" max="3277" width="13.28515625" style="6" bestFit="1" customWidth="1"/>
    <col min="3278" max="3519" width="8.85546875" style="6"/>
    <col min="3520" max="3520" width="11.85546875" style="6" customWidth="1"/>
    <col min="3521" max="3521" width="49.7109375" style="6" customWidth="1"/>
    <col min="3522" max="3522" width="9.85546875" style="6" customWidth="1"/>
    <col min="3523" max="3523" width="15.140625" style="6" customWidth="1"/>
    <col min="3524" max="3527" width="0" style="6" hidden="1" customWidth="1"/>
    <col min="3528" max="3528" width="14.28515625" style="6" bestFit="1" customWidth="1"/>
    <col min="3529" max="3529" width="15.5703125" style="6" bestFit="1" customWidth="1"/>
    <col min="3530" max="3530" width="19.42578125" style="6" bestFit="1" customWidth="1"/>
    <col min="3531" max="3531" width="15.85546875" style="6" bestFit="1" customWidth="1"/>
    <col min="3532" max="3532" width="0" style="6" hidden="1" customWidth="1"/>
    <col min="3533" max="3533" width="13.28515625" style="6" bestFit="1" customWidth="1"/>
    <col min="3534" max="3775" width="8.85546875" style="6"/>
    <col min="3776" max="3776" width="11.85546875" style="6" customWidth="1"/>
    <col min="3777" max="3777" width="49.7109375" style="6" customWidth="1"/>
    <col min="3778" max="3778" width="9.85546875" style="6" customWidth="1"/>
    <col min="3779" max="3779" width="15.140625" style="6" customWidth="1"/>
    <col min="3780" max="3783" width="0" style="6" hidden="1" customWidth="1"/>
    <col min="3784" max="3784" width="14.28515625" style="6" bestFit="1" customWidth="1"/>
    <col min="3785" max="3785" width="15.5703125" style="6" bestFit="1" customWidth="1"/>
    <col min="3786" max="3786" width="19.42578125" style="6" bestFit="1" customWidth="1"/>
    <col min="3787" max="3787" width="15.85546875" style="6" bestFit="1" customWidth="1"/>
    <col min="3788" max="3788" width="0" style="6" hidden="1" customWidth="1"/>
    <col min="3789" max="3789" width="13.28515625" style="6" bestFit="1" customWidth="1"/>
    <col min="3790" max="4031" width="8.85546875" style="6"/>
    <col min="4032" max="4032" width="11.85546875" style="6" customWidth="1"/>
    <col min="4033" max="4033" width="49.7109375" style="6" customWidth="1"/>
    <col min="4034" max="4034" width="9.85546875" style="6" customWidth="1"/>
    <col min="4035" max="4035" width="15.140625" style="6" customWidth="1"/>
    <col min="4036" max="4039" width="0" style="6" hidden="1" customWidth="1"/>
    <col min="4040" max="4040" width="14.28515625" style="6" bestFit="1" customWidth="1"/>
    <col min="4041" max="4041" width="15.5703125" style="6" bestFit="1" customWidth="1"/>
    <col min="4042" max="4042" width="19.42578125" style="6" bestFit="1" customWidth="1"/>
    <col min="4043" max="4043" width="15.85546875" style="6" bestFit="1" customWidth="1"/>
    <col min="4044" max="4044" width="0" style="6" hidden="1" customWidth="1"/>
    <col min="4045" max="4045" width="13.28515625" style="6" bestFit="1" customWidth="1"/>
    <col min="4046" max="4287" width="8.85546875" style="6"/>
    <col min="4288" max="4288" width="11.85546875" style="6" customWidth="1"/>
    <col min="4289" max="4289" width="49.7109375" style="6" customWidth="1"/>
    <col min="4290" max="4290" width="9.85546875" style="6" customWidth="1"/>
    <col min="4291" max="4291" width="15.140625" style="6" customWidth="1"/>
    <col min="4292" max="4295" width="0" style="6" hidden="1" customWidth="1"/>
    <col min="4296" max="4296" width="14.28515625" style="6" bestFit="1" customWidth="1"/>
    <col min="4297" max="4297" width="15.5703125" style="6" bestFit="1" customWidth="1"/>
    <col min="4298" max="4298" width="19.42578125" style="6" bestFit="1" customWidth="1"/>
    <col min="4299" max="4299" width="15.85546875" style="6" bestFit="1" customWidth="1"/>
    <col min="4300" max="4300" width="0" style="6" hidden="1" customWidth="1"/>
    <col min="4301" max="4301" width="13.28515625" style="6" bestFit="1" customWidth="1"/>
    <col min="4302" max="4543" width="8.85546875" style="6"/>
    <col min="4544" max="4544" width="11.85546875" style="6" customWidth="1"/>
    <col min="4545" max="4545" width="49.7109375" style="6" customWidth="1"/>
    <col min="4546" max="4546" width="9.85546875" style="6" customWidth="1"/>
    <col min="4547" max="4547" width="15.140625" style="6" customWidth="1"/>
    <col min="4548" max="4551" width="0" style="6" hidden="1" customWidth="1"/>
    <col min="4552" max="4552" width="14.28515625" style="6" bestFit="1" customWidth="1"/>
    <col min="4553" max="4553" width="15.5703125" style="6" bestFit="1" customWidth="1"/>
    <col min="4554" max="4554" width="19.42578125" style="6" bestFit="1" customWidth="1"/>
    <col min="4555" max="4555" width="15.85546875" style="6" bestFit="1" customWidth="1"/>
    <col min="4556" max="4556" width="0" style="6" hidden="1" customWidth="1"/>
    <col min="4557" max="4557" width="13.28515625" style="6" bestFit="1" customWidth="1"/>
    <col min="4558" max="4799" width="8.85546875" style="6"/>
    <col min="4800" max="4800" width="11.85546875" style="6" customWidth="1"/>
    <col min="4801" max="4801" width="49.7109375" style="6" customWidth="1"/>
    <col min="4802" max="4802" width="9.85546875" style="6" customWidth="1"/>
    <col min="4803" max="4803" width="15.140625" style="6" customWidth="1"/>
    <col min="4804" max="4807" width="0" style="6" hidden="1" customWidth="1"/>
    <col min="4808" max="4808" width="14.28515625" style="6" bestFit="1" customWidth="1"/>
    <col min="4809" max="4809" width="15.5703125" style="6" bestFit="1" customWidth="1"/>
    <col min="4810" max="4810" width="19.42578125" style="6" bestFit="1" customWidth="1"/>
    <col min="4811" max="4811" width="15.85546875" style="6" bestFit="1" customWidth="1"/>
    <col min="4812" max="4812" width="0" style="6" hidden="1" customWidth="1"/>
    <col min="4813" max="4813" width="13.28515625" style="6" bestFit="1" customWidth="1"/>
    <col min="4814" max="5055" width="8.85546875" style="6"/>
    <col min="5056" max="5056" width="11.85546875" style="6" customWidth="1"/>
    <col min="5057" max="5057" width="49.7109375" style="6" customWidth="1"/>
    <col min="5058" max="5058" width="9.85546875" style="6" customWidth="1"/>
    <col min="5059" max="5059" width="15.140625" style="6" customWidth="1"/>
    <col min="5060" max="5063" width="0" style="6" hidden="1" customWidth="1"/>
    <col min="5064" max="5064" width="14.28515625" style="6" bestFit="1" customWidth="1"/>
    <col min="5065" max="5065" width="15.5703125" style="6" bestFit="1" customWidth="1"/>
    <col min="5066" max="5066" width="19.42578125" style="6" bestFit="1" customWidth="1"/>
    <col min="5067" max="5067" width="15.85546875" style="6" bestFit="1" customWidth="1"/>
    <col min="5068" max="5068" width="0" style="6" hidden="1" customWidth="1"/>
    <col min="5069" max="5069" width="13.28515625" style="6" bestFit="1" customWidth="1"/>
    <col min="5070" max="5311" width="8.85546875" style="6"/>
    <col min="5312" max="5312" width="11.85546875" style="6" customWidth="1"/>
    <col min="5313" max="5313" width="49.7109375" style="6" customWidth="1"/>
    <col min="5314" max="5314" width="9.85546875" style="6" customWidth="1"/>
    <col min="5315" max="5315" width="15.140625" style="6" customWidth="1"/>
    <col min="5316" max="5319" width="0" style="6" hidden="1" customWidth="1"/>
    <col min="5320" max="5320" width="14.28515625" style="6" bestFit="1" customWidth="1"/>
    <col min="5321" max="5321" width="15.5703125" style="6" bestFit="1" customWidth="1"/>
    <col min="5322" max="5322" width="19.42578125" style="6" bestFit="1" customWidth="1"/>
    <col min="5323" max="5323" width="15.85546875" style="6" bestFit="1" customWidth="1"/>
    <col min="5324" max="5324" width="0" style="6" hidden="1" customWidth="1"/>
    <col min="5325" max="5325" width="13.28515625" style="6" bestFit="1" customWidth="1"/>
    <col min="5326" max="5567" width="8.85546875" style="6"/>
    <col min="5568" max="5568" width="11.85546875" style="6" customWidth="1"/>
    <col min="5569" max="5569" width="49.7109375" style="6" customWidth="1"/>
    <col min="5570" max="5570" width="9.85546875" style="6" customWidth="1"/>
    <col min="5571" max="5571" width="15.140625" style="6" customWidth="1"/>
    <col min="5572" max="5575" width="0" style="6" hidden="1" customWidth="1"/>
    <col min="5576" max="5576" width="14.28515625" style="6" bestFit="1" customWidth="1"/>
    <col min="5577" max="5577" width="15.5703125" style="6" bestFit="1" customWidth="1"/>
    <col min="5578" max="5578" width="19.42578125" style="6" bestFit="1" customWidth="1"/>
    <col min="5579" max="5579" width="15.85546875" style="6" bestFit="1" customWidth="1"/>
    <col min="5580" max="5580" width="0" style="6" hidden="1" customWidth="1"/>
    <col min="5581" max="5581" width="13.28515625" style="6" bestFit="1" customWidth="1"/>
    <col min="5582" max="5823" width="8.85546875" style="6"/>
    <col min="5824" max="5824" width="11.85546875" style="6" customWidth="1"/>
    <col min="5825" max="5825" width="49.7109375" style="6" customWidth="1"/>
    <col min="5826" max="5826" width="9.85546875" style="6" customWidth="1"/>
    <col min="5827" max="5827" width="15.140625" style="6" customWidth="1"/>
    <col min="5828" max="5831" width="0" style="6" hidden="1" customWidth="1"/>
    <col min="5832" max="5832" width="14.28515625" style="6" bestFit="1" customWidth="1"/>
    <col min="5833" max="5833" width="15.5703125" style="6" bestFit="1" customWidth="1"/>
    <col min="5834" max="5834" width="19.42578125" style="6" bestFit="1" customWidth="1"/>
    <col min="5835" max="5835" width="15.85546875" style="6" bestFit="1" customWidth="1"/>
    <col min="5836" max="5836" width="0" style="6" hidden="1" customWidth="1"/>
    <col min="5837" max="5837" width="13.28515625" style="6" bestFit="1" customWidth="1"/>
    <col min="5838" max="6079" width="8.85546875" style="6"/>
    <col min="6080" max="6080" width="11.85546875" style="6" customWidth="1"/>
    <col min="6081" max="6081" width="49.7109375" style="6" customWidth="1"/>
    <col min="6082" max="6082" width="9.85546875" style="6" customWidth="1"/>
    <col min="6083" max="6083" width="15.140625" style="6" customWidth="1"/>
    <col min="6084" max="6087" width="0" style="6" hidden="1" customWidth="1"/>
    <col min="6088" max="6088" width="14.28515625" style="6" bestFit="1" customWidth="1"/>
    <col min="6089" max="6089" width="15.5703125" style="6" bestFit="1" customWidth="1"/>
    <col min="6090" max="6090" width="19.42578125" style="6" bestFit="1" customWidth="1"/>
    <col min="6091" max="6091" width="15.85546875" style="6" bestFit="1" customWidth="1"/>
    <col min="6092" max="6092" width="0" style="6" hidden="1" customWidth="1"/>
    <col min="6093" max="6093" width="13.28515625" style="6" bestFit="1" customWidth="1"/>
    <col min="6094" max="6335" width="8.85546875" style="6"/>
    <col min="6336" max="6336" width="11.85546875" style="6" customWidth="1"/>
    <col min="6337" max="6337" width="49.7109375" style="6" customWidth="1"/>
    <col min="6338" max="6338" width="9.85546875" style="6" customWidth="1"/>
    <col min="6339" max="6339" width="15.140625" style="6" customWidth="1"/>
    <col min="6340" max="6343" width="0" style="6" hidden="1" customWidth="1"/>
    <col min="6344" max="6344" width="14.28515625" style="6" bestFit="1" customWidth="1"/>
    <col min="6345" max="6345" width="15.5703125" style="6" bestFit="1" customWidth="1"/>
    <col min="6346" max="6346" width="19.42578125" style="6" bestFit="1" customWidth="1"/>
    <col min="6347" max="6347" width="15.85546875" style="6" bestFit="1" customWidth="1"/>
    <col min="6348" max="6348" width="0" style="6" hidden="1" customWidth="1"/>
    <col min="6349" max="6349" width="13.28515625" style="6" bestFit="1" customWidth="1"/>
    <col min="6350" max="6591" width="8.85546875" style="6"/>
    <col min="6592" max="6592" width="11.85546875" style="6" customWidth="1"/>
    <col min="6593" max="6593" width="49.7109375" style="6" customWidth="1"/>
    <col min="6594" max="6594" width="9.85546875" style="6" customWidth="1"/>
    <col min="6595" max="6595" width="15.140625" style="6" customWidth="1"/>
    <col min="6596" max="6599" width="0" style="6" hidden="1" customWidth="1"/>
    <col min="6600" max="6600" width="14.28515625" style="6" bestFit="1" customWidth="1"/>
    <col min="6601" max="6601" width="15.5703125" style="6" bestFit="1" customWidth="1"/>
    <col min="6602" max="6602" width="19.42578125" style="6" bestFit="1" customWidth="1"/>
    <col min="6603" max="6603" width="15.85546875" style="6" bestFit="1" customWidth="1"/>
    <col min="6604" max="6604" width="0" style="6" hidden="1" customWidth="1"/>
    <col min="6605" max="6605" width="13.28515625" style="6" bestFit="1" customWidth="1"/>
    <col min="6606" max="6847" width="8.85546875" style="6"/>
    <col min="6848" max="6848" width="11.85546875" style="6" customWidth="1"/>
    <col min="6849" max="6849" width="49.7109375" style="6" customWidth="1"/>
    <col min="6850" max="6850" width="9.85546875" style="6" customWidth="1"/>
    <col min="6851" max="6851" width="15.140625" style="6" customWidth="1"/>
    <col min="6852" max="6855" width="0" style="6" hidden="1" customWidth="1"/>
    <col min="6856" max="6856" width="14.28515625" style="6" bestFit="1" customWidth="1"/>
    <col min="6857" max="6857" width="15.5703125" style="6" bestFit="1" customWidth="1"/>
    <col min="6858" max="6858" width="19.42578125" style="6" bestFit="1" customWidth="1"/>
    <col min="6859" max="6859" width="15.85546875" style="6" bestFit="1" customWidth="1"/>
    <col min="6860" max="6860" width="0" style="6" hidden="1" customWidth="1"/>
    <col min="6861" max="6861" width="13.28515625" style="6" bestFit="1" customWidth="1"/>
    <col min="6862" max="7103" width="8.85546875" style="6"/>
    <col min="7104" max="7104" width="11.85546875" style="6" customWidth="1"/>
    <col min="7105" max="7105" width="49.7109375" style="6" customWidth="1"/>
    <col min="7106" max="7106" width="9.85546875" style="6" customWidth="1"/>
    <col min="7107" max="7107" width="15.140625" style="6" customWidth="1"/>
    <col min="7108" max="7111" width="0" style="6" hidden="1" customWidth="1"/>
    <col min="7112" max="7112" width="14.28515625" style="6" bestFit="1" customWidth="1"/>
    <col min="7113" max="7113" width="15.5703125" style="6" bestFit="1" customWidth="1"/>
    <col min="7114" max="7114" width="19.42578125" style="6" bestFit="1" customWidth="1"/>
    <col min="7115" max="7115" width="15.85546875" style="6" bestFit="1" customWidth="1"/>
    <col min="7116" max="7116" width="0" style="6" hidden="1" customWidth="1"/>
    <col min="7117" max="7117" width="13.28515625" style="6" bestFit="1" customWidth="1"/>
    <col min="7118" max="7359" width="8.85546875" style="6"/>
    <col min="7360" max="7360" width="11.85546875" style="6" customWidth="1"/>
    <col min="7361" max="7361" width="49.7109375" style="6" customWidth="1"/>
    <col min="7362" max="7362" width="9.85546875" style="6" customWidth="1"/>
    <col min="7363" max="7363" width="15.140625" style="6" customWidth="1"/>
    <col min="7364" max="7367" width="0" style="6" hidden="1" customWidth="1"/>
    <col min="7368" max="7368" width="14.28515625" style="6" bestFit="1" customWidth="1"/>
    <col min="7369" max="7369" width="15.5703125" style="6" bestFit="1" customWidth="1"/>
    <col min="7370" max="7370" width="19.42578125" style="6" bestFit="1" customWidth="1"/>
    <col min="7371" max="7371" width="15.85546875" style="6" bestFit="1" customWidth="1"/>
    <col min="7372" max="7372" width="0" style="6" hidden="1" customWidth="1"/>
    <col min="7373" max="7373" width="13.28515625" style="6" bestFit="1" customWidth="1"/>
    <col min="7374" max="7615" width="8.85546875" style="6"/>
    <col min="7616" max="7616" width="11.85546875" style="6" customWidth="1"/>
    <col min="7617" max="7617" width="49.7109375" style="6" customWidth="1"/>
    <col min="7618" max="7618" width="9.85546875" style="6" customWidth="1"/>
    <col min="7619" max="7619" width="15.140625" style="6" customWidth="1"/>
    <col min="7620" max="7623" width="0" style="6" hidden="1" customWidth="1"/>
    <col min="7624" max="7624" width="14.28515625" style="6" bestFit="1" customWidth="1"/>
    <col min="7625" max="7625" width="15.5703125" style="6" bestFit="1" customWidth="1"/>
    <col min="7626" max="7626" width="19.42578125" style="6" bestFit="1" customWidth="1"/>
    <col min="7627" max="7627" width="15.85546875" style="6" bestFit="1" customWidth="1"/>
    <col min="7628" max="7628" width="0" style="6" hidden="1" customWidth="1"/>
    <col min="7629" max="7629" width="13.28515625" style="6" bestFit="1" customWidth="1"/>
    <col min="7630" max="7871" width="8.85546875" style="6"/>
    <col min="7872" max="7872" width="11.85546875" style="6" customWidth="1"/>
    <col min="7873" max="7873" width="49.7109375" style="6" customWidth="1"/>
    <col min="7874" max="7874" width="9.85546875" style="6" customWidth="1"/>
    <col min="7875" max="7875" width="15.140625" style="6" customWidth="1"/>
    <col min="7876" max="7879" width="0" style="6" hidden="1" customWidth="1"/>
    <col min="7880" max="7880" width="14.28515625" style="6" bestFit="1" customWidth="1"/>
    <col min="7881" max="7881" width="15.5703125" style="6" bestFit="1" customWidth="1"/>
    <col min="7882" max="7882" width="19.42578125" style="6" bestFit="1" customWidth="1"/>
    <col min="7883" max="7883" width="15.85546875" style="6" bestFit="1" customWidth="1"/>
    <col min="7884" max="7884" width="0" style="6" hidden="1" customWidth="1"/>
    <col min="7885" max="7885" width="13.28515625" style="6" bestFit="1" customWidth="1"/>
    <col min="7886" max="8127" width="8.85546875" style="6"/>
    <col min="8128" max="8128" width="11.85546875" style="6" customWidth="1"/>
    <col min="8129" max="8129" width="49.7109375" style="6" customWidth="1"/>
    <col min="8130" max="8130" width="9.85546875" style="6" customWidth="1"/>
    <col min="8131" max="8131" width="15.140625" style="6" customWidth="1"/>
    <col min="8132" max="8135" width="0" style="6" hidden="1" customWidth="1"/>
    <col min="8136" max="8136" width="14.28515625" style="6" bestFit="1" customWidth="1"/>
    <col min="8137" max="8137" width="15.5703125" style="6" bestFit="1" customWidth="1"/>
    <col min="8138" max="8138" width="19.42578125" style="6" bestFit="1" customWidth="1"/>
    <col min="8139" max="8139" width="15.85546875" style="6" bestFit="1" customWidth="1"/>
    <col min="8140" max="8140" width="0" style="6" hidden="1" customWidth="1"/>
    <col min="8141" max="8141" width="13.28515625" style="6" bestFit="1" customWidth="1"/>
    <col min="8142" max="8383" width="8.85546875" style="6"/>
    <col min="8384" max="8384" width="11.85546875" style="6" customWidth="1"/>
    <col min="8385" max="8385" width="49.7109375" style="6" customWidth="1"/>
    <col min="8386" max="8386" width="9.85546875" style="6" customWidth="1"/>
    <col min="8387" max="8387" width="15.140625" style="6" customWidth="1"/>
    <col min="8388" max="8391" width="0" style="6" hidden="1" customWidth="1"/>
    <col min="8392" max="8392" width="14.28515625" style="6" bestFit="1" customWidth="1"/>
    <col min="8393" max="8393" width="15.5703125" style="6" bestFit="1" customWidth="1"/>
    <col min="8394" max="8394" width="19.42578125" style="6" bestFit="1" customWidth="1"/>
    <col min="8395" max="8395" width="15.85546875" style="6" bestFit="1" customWidth="1"/>
    <col min="8396" max="8396" width="0" style="6" hidden="1" customWidth="1"/>
    <col min="8397" max="8397" width="13.28515625" style="6" bestFit="1" customWidth="1"/>
    <col min="8398" max="8639" width="8.85546875" style="6"/>
    <col min="8640" max="8640" width="11.85546875" style="6" customWidth="1"/>
    <col min="8641" max="8641" width="49.7109375" style="6" customWidth="1"/>
    <col min="8642" max="8642" width="9.85546875" style="6" customWidth="1"/>
    <col min="8643" max="8643" width="15.140625" style="6" customWidth="1"/>
    <col min="8644" max="8647" width="0" style="6" hidden="1" customWidth="1"/>
    <col min="8648" max="8648" width="14.28515625" style="6" bestFit="1" customWidth="1"/>
    <col min="8649" max="8649" width="15.5703125" style="6" bestFit="1" customWidth="1"/>
    <col min="8650" max="8650" width="19.42578125" style="6" bestFit="1" customWidth="1"/>
    <col min="8651" max="8651" width="15.85546875" style="6" bestFit="1" customWidth="1"/>
    <col min="8652" max="8652" width="0" style="6" hidden="1" customWidth="1"/>
    <col min="8653" max="8653" width="13.28515625" style="6" bestFit="1" customWidth="1"/>
    <col min="8654" max="8895" width="8.85546875" style="6"/>
    <col min="8896" max="8896" width="11.85546875" style="6" customWidth="1"/>
    <col min="8897" max="8897" width="49.7109375" style="6" customWidth="1"/>
    <col min="8898" max="8898" width="9.85546875" style="6" customWidth="1"/>
    <col min="8899" max="8899" width="15.140625" style="6" customWidth="1"/>
    <col min="8900" max="8903" width="0" style="6" hidden="1" customWidth="1"/>
    <col min="8904" max="8904" width="14.28515625" style="6" bestFit="1" customWidth="1"/>
    <col min="8905" max="8905" width="15.5703125" style="6" bestFit="1" customWidth="1"/>
    <col min="8906" max="8906" width="19.42578125" style="6" bestFit="1" customWidth="1"/>
    <col min="8907" max="8907" width="15.85546875" style="6" bestFit="1" customWidth="1"/>
    <col min="8908" max="8908" width="0" style="6" hidden="1" customWidth="1"/>
    <col min="8909" max="8909" width="13.28515625" style="6" bestFit="1" customWidth="1"/>
    <col min="8910" max="9151" width="8.85546875" style="6"/>
    <col min="9152" max="9152" width="11.85546875" style="6" customWidth="1"/>
    <col min="9153" max="9153" width="49.7109375" style="6" customWidth="1"/>
    <col min="9154" max="9154" width="9.85546875" style="6" customWidth="1"/>
    <col min="9155" max="9155" width="15.140625" style="6" customWidth="1"/>
    <col min="9156" max="9159" width="0" style="6" hidden="1" customWidth="1"/>
    <col min="9160" max="9160" width="14.28515625" style="6" bestFit="1" customWidth="1"/>
    <col min="9161" max="9161" width="15.5703125" style="6" bestFit="1" customWidth="1"/>
    <col min="9162" max="9162" width="19.42578125" style="6" bestFit="1" customWidth="1"/>
    <col min="9163" max="9163" width="15.85546875" style="6" bestFit="1" customWidth="1"/>
    <col min="9164" max="9164" width="0" style="6" hidden="1" customWidth="1"/>
    <col min="9165" max="9165" width="13.28515625" style="6" bestFit="1" customWidth="1"/>
    <col min="9166" max="9407" width="8.85546875" style="6"/>
    <col min="9408" max="9408" width="11.85546875" style="6" customWidth="1"/>
    <col min="9409" max="9409" width="49.7109375" style="6" customWidth="1"/>
    <col min="9410" max="9410" width="9.85546875" style="6" customWidth="1"/>
    <col min="9411" max="9411" width="15.140625" style="6" customWidth="1"/>
    <col min="9412" max="9415" width="0" style="6" hidden="1" customWidth="1"/>
    <col min="9416" max="9416" width="14.28515625" style="6" bestFit="1" customWidth="1"/>
    <col min="9417" max="9417" width="15.5703125" style="6" bestFit="1" customWidth="1"/>
    <col min="9418" max="9418" width="19.42578125" style="6" bestFit="1" customWidth="1"/>
    <col min="9419" max="9419" width="15.85546875" style="6" bestFit="1" customWidth="1"/>
    <col min="9420" max="9420" width="0" style="6" hidden="1" customWidth="1"/>
    <col min="9421" max="9421" width="13.28515625" style="6" bestFit="1" customWidth="1"/>
    <col min="9422" max="9663" width="8.85546875" style="6"/>
    <col min="9664" max="9664" width="11.85546875" style="6" customWidth="1"/>
    <col min="9665" max="9665" width="49.7109375" style="6" customWidth="1"/>
    <col min="9666" max="9666" width="9.85546875" style="6" customWidth="1"/>
    <col min="9667" max="9667" width="15.140625" style="6" customWidth="1"/>
    <col min="9668" max="9671" width="0" style="6" hidden="1" customWidth="1"/>
    <col min="9672" max="9672" width="14.28515625" style="6" bestFit="1" customWidth="1"/>
    <col min="9673" max="9673" width="15.5703125" style="6" bestFit="1" customWidth="1"/>
    <col min="9674" max="9674" width="19.42578125" style="6" bestFit="1" customWidth="1"/>
    <col min="9675" max="9675" width="15.85546875" style="6" bestFit="1" customWidth="1"/>
    <col min="9676" max="9676" width="0" style="6" hidden="1" customWidth="1"/>
    <col min="9677" max="9677" width="13.28515625" style="6" bestFit="1" customWidth="1"/>
    <col min="9678" max="9919" width="8.85546875" style="6"/>
    <col min="9920" max="9920" width="11.85546875" style="6" customWidth="1"/>
    <col min="9921" max="9921" width="49.7109375" style="6" customWidth="1"/>
    <col min="9922" max="9922" width="9.85546875" style="6" customWidth="1"/>
    <col min="9923" max="9923" width="15.140625" style="6" customWidth="1"/>
    <col min="9924" max="9927" width="0" style="6" hidden="1" customWidth="1"/>
    <col min="9928" max="9928" width="14.28515625" style="6" bestFit="1" customWidth="1"/>
    <col min="9929" max="9929" width="15.5703125" style="6" bestFit="1" customWidth="1"/>
    <col min="9930" max="9930" width="19.42578125" style="6" bestFit="1" customWidth="1"/>
    <col min="9931" max="9931" width="15.85546875" style="6" bestFit="1" customWidth="1"/>
    <col min="9932" max="9932" width="0" style="6" hidden="1" customWidth="1"/>
    <col min="9933" max="9933" width="13.28515625" style="6" bestFit="1" customWidth="1"/>
    <col min="9934" max="10175" width="8.85546875" style="6"/>
    <col min="10176" max="10176" width="11.85546875" style="6" customWidth="1"/>
    <col min="10177" max="10177" width="49.7109375" style="6" customWidth="1"/>
    <col min="10178" max="10178" width="9.85546875" style="6" customWidth="1"/>
    <col min="10179" max="10179" width="15.140625" style="6" customWidth="1"/>
    <col min="10180" max="10183" width="0" style="6" hidden="1" customWidth="1"/>
    <col min="10184" max="10184" width="14.28515625" style="6" bestFit="1" customWidth="1"/>
    <col min="10185" max="10185" width="15.5703125" style="6" bestFit="1" customWidth="1"/>
    <col min="10186" max="10186" width="19.42578125" style="6" bestFit="1" customWidth="1"/>
    <col min="10187" max="10187" width="15.85546875" style="6" bestFit="1" customWidth="1"/>
    <col min="10188" max="10188" width="0" style="6" hidden="1" customWidth="1"/>
    <col min="10189" max="10189" width="13.28515625" style="6" bestFit="1" customWidth="1"/>
    <col min="10190" max="10431" width="8.85546875" style="6"/>
    <col min="10432" max="10432" width="11.85546875" style="6" customWidth="1"/>
    <col min="10433" max="10433" width="49.7109375" style="6" customWidth="1"/>
    <col min="10434" max="10434" width="9.85546875" style="6" customWidth="1"/>
    <col min="10435" max="10435" width="15.140625" style="6" customWidth="1"/>
    <col min="10436" max="10439" width="0" style="6" hidden="1" customWidth="1"/>
    <col min="10440" max="10440" width="14.28515625" style="6" bestFit="1" customWidth="1"/>
    <col min="10441" max="10441" width="15.5703125" style="6" bestFit="1" customWidth="1"/>
    <col min="10442" max="10442" width="19.42578125" style="6" bestFit="1" customWidth="1"/>
    <col min="10443" max="10443" width="15.85546875" style="6" bestFit="1" customWidth="1"/>
    <col min="10444" max="10444" width="0" style="6" hidden="1" customWidth="1"/>
    <col min="10445" max="10445" width="13.28515625" style="6" bestFit="1" customWidth="1"/>
    <col min="10446" max="10687" width="8.85546875" style="6"/>
    <col min="10688" max="10688" width="11.85546875" style="6" customWidth="1"/>
    <col min="10689" max="10689" width="49.7109375" style="6" customWidth="1"/>
    <col min="10690" max="10690" width="9.85546875" style="6" customWidth="1"/>
    <col min="10691" max="10691" width="15.140625" style="6" customWidth="1"/>
    <col min="10692" max="10695" width="0" style="6" hidden="1" customWidth="1"/>
    <col min="10696" max="10696" width="14.28515625" style="6" bestFit="1" customWidth="1"/>
    <col min="10697" max="10697" width="15.5703125" style="6" bestFit="1" customWidth="1"/>
    <col min="10698" max="10698" width="19.42578125" style="6" bestFit="1" customWidth="1"/>
    <col min="10699" max="10699" width="15.85546875" style="6" bestFit="1" customWidth="1"/>
    <col min="10700" max="10700" width="0" style="6" hidden="1" customWidth="1"/>
    <col min="10701" max="10701" width="13.28515625" style="6" bestFit="1" customWidth="1"/>
    <col min="10702" max="10943" width="8.85546875" style="6"/>
    <col min="10944" max="10944" width="11.85546875" style="6" customWidth="1"/>
    <col min="10945" max="10945" width="49.7109375" style="6" customWidth="1"/>
    <col min="10946" max="10946" width="9.85546875" style="6" customWidth="1"/>
    <col min="10947" max="10947" width="15.140625" style="6" customWidth="1"/>
    <col min="10948" max="10951" width="0" style="6" hidden="1" customWidth="1"/>
    <col min="10952" max="10952" width="14.28515625" style="6" bestFit="1" customWidth="1"/>
    <col min="10953" max="10953" width="15.5703125" style="6" bestFit="1" customWidth="1"/>
    <col min="10954" max="10954" width="19.42578125" style="6" bestFit="1" customWidth="1"/>
    <col min="10955" max="10955" width="15.85546875" style="6" bestFit="1" customWidth="1"/>
    <col min="10956" max="10956" width="0" style="6" hidden="1" customWidth="1"/>
    <col min="10957" max="10957" width="13.28515625" style="6" bestFit="1" customWidth="1"/>
    <col min="10958" max="11199" width="8.85546875" style="6"/>
    <col min="11200" max="11200" width="11.85546875" style="6" customWidth="1"/>
    <col min="11201" max="11201" width="49.7109375" style="6" customWidth="1"/>
    <col min="11202" max="11202" width="9.85546875" style="6" customWidth="1"/>
    <col min="11203" max="11203" width="15.140625" style="6" customWidth="1"/>
    <col min="11204" max="11207" width="0" style="6" hidden="1" customWidth="1"/>
    <col min="11208" max="11208" width="14.28515625" style="6" bestFit="1" customWidth="1"/>
    <col min="11209" max="11209" width="15.5703125" style="6" bestFit="1" customWidth="1"/>
    <col min="11210" max="11210" width="19.42578125" style="6" bestFit="1" customWidth="1"/>
    <col min="11211" max="11211" width="15.85546875" style="6" bestFit="1" customWidth="1"/>
    <col min="11212" max="11212" width="0" style="6" hidden="1" customWidth="1"/>
    <col min="11213" max="11213" width="13.28515625" style="6" bestFit="1" customWidth="1"/>
    <col min="11214" max="11455" width="8.85546875" style="6"/>
    <col min="11456" max="11456" width="11.85546875" style="6" customWidth="1"/>
    <col min="11457" max="11457" width="49.7109375" style="6" customWidth="1"/>
    <col min="11458" max="11458" width="9.85546875" style="6" customWidth="1"/>
    <col min="11459" max="11459" width="15.140625" style="6" customWidth="1"/>
    <col min="11460" max="11463" width="0" style="6" hidden="1" customWidth="1"/>
    <col min="11464" max="11464" width="14.28515625" style="6" bestFit="1" customWidth="1"/>
    <col min="11465" max="11465" width="15.5703125" style="6" bestFit="1" customWidth="1"/>
    <col min="11466" max="11466" width="19.42578125" style="6" bestFit="1" customWidth="1"/>
    <col min="11467" max="11467" width="15.85546875" style="6" bestFit="1" customWidth="1"/>
    <col min="11468" max="11468" width="0" style="6" hidden="1" customWidth="1"/>
    <col min="11469" max="11469" width="13.28515625" style="6" bestFit="1" customWidth="1"/>
    <col min="11470" max="11711" width="8.85546875" style="6"/>
    <col min="11712" max="11712" width="11.85546875" style="6" customWidth="1"/>
    <col min="11713" max="11713" width="49.7109375" style="6" customWidth="1"/>
    <col min="11714" max="11714" width="9.85546875" style="6" customWidth="1"/>
    <col min="11715" max="11715" width="15.140625" style="6" customWidth="1"/>
    <col min="11716" max="11719" width="0" style="6" hidden="1" customWidth="1"/>
    <col min="11720" max="11720" width="14.28515625" style="6" bestFit="1" customWidth="1"/>
    <col min="11721" max="11721" width="15.5703125" style="6" bestFit="1" customWidth="1"/>
    <col min="11722" max="11722" width="19.42578125" style="6" bestFit="1" customWidth="1"/>
    <col min="11723" max="11723" width="15.85546875" style="6" bestFit="1" customWidth="1"/>
    <col min="11724" max="11724" width="0" style="6" hidden="1" customWidth="1"/>
    <col min="11725" max="11725" width="13.28515625" style="6" bestFit="1" customWidth="1"/>
    <col min="11726" max="11967" width="8.85546875" style="6"/>
    <col min="11968" max="11968" width="11.85546875" style="6" customWidth="1"/>
    <col min="11969" max="11969" width="49.7109375" style="6" customWidth="1"/>
    <col min="11970" max="11970" width="9.85546875" style="6" customWidth="1"/>
    <col min="11971" max="11971" width="15.140625" style="6" customWidth="1"/>
    <col min="11972" max="11975" width="0" style="6" hidden="1" customWidth="1"/>
    <col min="11976" max="11976" width="14.28515625" style="6" bestFit="1" customWidth="1"/>
    <col min="11977" max="11977" width="15.5703125" style="6" bestFit="1" customWidth="1"/>
    <col min="11978" max="11978" width="19.42578125" style="6" bestFit="1" customWidth="1"/>
    <col min="11979" max="11979" width="15.85546875" style="6" bestFit="1" customWidth="1"/>
    <col min="11980" max="11980" width="0" style="6" hidden="1" customWidth="1"/>
    <col min="11981" max="11981" width="13.28515625" style="6" bestFit="1" customWidth="1"/>
    <col min="11982" max="12223" width="8.85546875" style="6"/>
    <col min="12224" max="12224" width="11.85546875" style="6" customWidth="1"/>
    <col min="12225" max="12225" width="49.7109375" style="6" customWidth="1"/>
    <col min="12226" max="12226" width="9.85546875" style="6" customWidth="1"/>
    <col min="12227" max="12227" width="15.140625" style="6" customWidth="1"/>
    <col min="12228" max="12231" width="0" style="6" hidden="1" customWidth="1"/>
    <col min="12232" max="12232" width="14.28515625" style="6" bestFit="1" customWidth="1"/>
    <col min="12233" max="12233" width="15.5703125" style="6" bestFit="1" customWidth="1"/>
    <col min="12234" max="12234" width="19.42578125" style="6" bestFit="1" customWidth="1"/>
    <col min="12235" max="12235" width="15.85546875" style="6" bestFit="1" customWidth="1"/>
    <col min="12236" max="12236" width="0" style="6" hidden="1" customWidth="1"/>
    <col min="12237" max="12237" width="13.28515625" style="6" bestFit="1" customWidth="1"/>
    <col min="12238" max="12479" width="8.85546875" style="6"/>
    <col min="12480" max="12480" width="11.85546875" style="6" customWidth="1"/>
    <col min="12481" max="12481" width="49.7109375" style="6" customWidth="1"/>
    <col min="12482" max="12482" width="9.85546875" style="6" customWidth="1"/>
    <col min="12483" max="12483" width="15.140625" style="6" customWidth="1"/>
    <col min="12484" max="12487" width="0" style="6" hidden="1" customWidth="1"/>
    <col min="12488" max="12488" width="14.28515625" style="6" bestFit="1" customWidth="1"/>
    <col min="12489" max="12489" width="15.5703125" style="6" bestFit="1" customWidth="1"/>
    <col min="12490" max="12490" width="19.42578125" style="6" bestFit="1" customWidth="1"/>
    <col min="12491" max="12491" width="15.85546875" style="6" bestFit="1" customWidth="1"/>
    <col min="12492" max="12492" width="0" style="6" hidden="1" customWidth="1"/>
    <col min="12493" max="12493" width="13.28515625" style="6" bestFit="1" customWidth="1"/>
    <col min="12494" max="12735" width="8.85546875" style="6"/>
    <col min="12736" max="12736" width="11.85546875" style="6" customWidth="1"/>
    <col min="12737" max="12737" width="49.7109375" style="6" customWidth="1"/>
    <col min="12738" max="12738" width="9.85546875" style="6" customWidth="1"/>
    <col min="12739" max="12739" width="15.140625" style="6" customWidth="1"/>
    <col min="12740" max="12743" width="0" style="6" hidden="1" customWidth="1"/>
    <col min="12744" max="12744" width="14.28515625" style="6" bestFit="1" customWidth="1"/>
    <col min="12745" max="12745" width="15.5703125" style="6" bestFit="1" customWidth="1"/>
    <col min="12746" max="12746" width="19.42578125" style="6" bestFit="1" customWidth="1"/>
    <col min="12747" max="12747" width="15.85546875" style="6" bestFit="1" customWidth="1"/>
    <col min="12748" max="12748" width="0" style="6" hidden="1" customWidth="1"/>
    <col min="12749" max="12749" width="13.28515625" style="6" bestFit="1" customWidth="1"/>
    <col min="12750" max="12991" width="8.85546875" style="6"/>
    <col min="12992" max="12992" width="11.85546875" style="6" customWidth="1"/>
    <col min="12993" max="12993" width="49.7109375" style="6" customWidth="1"/>
    <col min="12994" max="12994" width="9.85546875" style="6" customWidth="1"/>
    <col min="12995" max="12995" width="15.140625" style="6" customWidth="1"/>
    <col min="12996" max="12999" width="0" style="6" hidden="1" customWidth="1"/>
    <col min="13000" max="13000" width="14.28515625" style="6" bestFit="1" customWidth="1"/>
    <col min="13001" max="13001" width="15.5703125" style="6" bestFit="1" customWidth="1"/>
    <col min="13002" max="13002" width="19.42578125" style="6" bestFit="1" customWidth="1"/>
    <col min="13003" max="13003" width="15.85546875" style="6" bestFit="1" customWidth="1"/>
    <col min="13004" max="13004" width="0" style="6" hidden="1" customWidth="1"/>
    <col min="13005" max="13005" width="13.28515625" style="6" bestFit="1" customWidth="1"/>
    <col min="13006" max="13247" width="8.85546875" style="6"/>
    <col min="13248" max="13248" width="11.85546875" style="6" customWidth="1"/>
    <col min="13249" max="13249" width="49.7109375" style="6" customWidth="1"/>
    <col min="13250" max="13250" width="9.85546875" style="6" customWidth="1"/>
    <col min="13251" max="13251" width="15.140625" style="6" customWidth="1"/>
    <col min="13252" max="13255" width="0" style="6" hidden="1" customWidth="1"/>
    <col min="13256" max="13256" width="14.28515625" style="6" bestFit="1" customWidth="1"/>
    <col min="13257" max="13257" width="15.5703125" style="6" bestFit="1" customWidth="1"/>
    <col min="13258" max="13258" width="19.42578125" style="6" bestFit="1" customWidth="1"/>
    <col min="13259" max="13259" width="15.85546875" style="6" bestFit="1" customWidth="1"/>
    <col min="13260" max="13260" width="0" style="6" hidden="1" customWidth="1"/>
    <col min="13261" max="13261" width="13.28515625" style="6" bestFit="1" customWidth="1"/>
    <col min="13262" max="13503" width="8.85546875" style="6"/>
    <col min="13504" max="13504" width="11.85546875" style="6" customWidth="1"/>
    <col min="13505" max="13505" width="49.7109375" style="6" customWidth="1"/>
    <col min="13506" max="13506" width="9.85546875" style="6" customWidth="1"/>
    <col min="13507" max="13507" width="15.140625" style="6" customWidth="1"/>
    <col min="13508" max="13511" width="0" style="6" hidden="1" customWidth="1"/>
    <col min="13512" max="13512" width="14.28515625" style="6" bestFit="1" customWidth="1"/>
    <col min="13513" max="13513" width="15.5703125" style="6" bestFit="1" customWidth="1"/>
    <col min="13514" max="13514" width="19.42578125" style="6" bestFit="1" customWidth="1"/>
    <col min="13515" max="13515" width="15.85546875" style="6" bestFit="1" customWidth="1"/>
    <col min="13516" max="13516" width="0" style="6" hidden="1" customWidth="1"/>
    <col min="13517" max="13517" width="13.28515625" style="6" bestFit="1" customWidth="1"/>
    <col min="13518" max="13759" width="8.85546875" style="6"/>
    <col min="13760" max="13760" width="11.85546875" style="6" customWidth="1"/>
    <col min="13761" max="13761" width="49.7109375" style="6" customWidth="1"/>
    <col min="13762" max="13762" width="9.85546875" style="6" customWidth="1"/>
    <col min="13763" max="13763" width="15.140625" style="6" customWidth="1"/>
    <col min="13764" max="13767" width="0" style="6" hidden="1" customWidth="1"/>
    <col min="13768" max="13768" width="14.28515625" style="6" bestFit="1" customWidth="1"/>
    <col min="13769" max="13769" width="15.5703125" style="6" bestFit="1" customWidth="1"/>
    <col min="13770" max="13770" width="19.42578125" style="6" bestFit="1" customWidth="1"/>
    <col min="13771" max="13771" width="15.85546875" style="6" bestFit="1" customWidth="1"/>
    <col min="13772" max="13772" width="0" style="6" hidden="1" customWidth="1"/>
    <col min="13773" max="13773" width="13.28515625" style="6" bestFit="1" customWidth="1"/>
    <col min="13774" max="14015" width="8.85546875" style="6"/>
    <col min="14016" max="14016" width="11.85546875" style="6" customWidth="1"/>
    <col min="14017" max="14017" width="49.7109375" style="6" customWidth="1"/>
    <col min="14018" max="14018" width="9.85546875" style="6" customWidth="1"/>
    <col min="14019" max="14019" width="15.140625" style="6" customWidth="1"/>
    <col min="14020" max="14023" width="0" style="6" hidden="1" customWidth="1"/>
    <col min="14024" max="14024" width="14.28515625" style="6" bestFit="1" customWidth="1"/>
    <col min="14025" max="14025" width="15.5703125" style="6" bestFit="1" customWidth="1"/>
    <col min="14026" max="14026" width="19.42578125" style="6" bestFit="1" customWidth="1"/>
    <col min="14027" max="14027" width="15.85546875" style="6" bestFit="1" customWidth="1"/>
    <col min="14028" max="14028" width="0" style="6" hidden="1" customWidth="1"/>
    <col min="14029" max="14029" width="13.28515625" style="6" bestFit="1" customWidth="1"/>
    <col min="14030" max="14271" width="8.85546875" style="6"/>
    <col min="14272" max="14272" width="11.85546875" style="6" customWidth="1"/>
    <col min="14273" max="14273" width="49.7109375" style="6" customWidth="1"/>
    <col min="14274" max="14274" width="9.85546875" style="6" customWidth="1"/>
    <col min="14275" max="14275" width="15.140625" style="6" customWidth="1"/>
    <col min="14276" max="14279" width="0" style="6" hidden="1" customWidth="1"/>
    <col min="14280" max="14280" width="14.28515625" style="6" bestFit="1" customWidth="1"/>
    <col min="14281" max="14281" width="15.5703125" style="6" bestFit="1" customWidth="1"/>
    <col min="14282" max="14282" width="19.42578125" style="6" bestFit="1" customWidth="1"/>
    <col min="14283" max="14283" width="15.85546875" style="6" bestFit="1" customWidth="1"/>
    <col min="14284" max="14284" width="0" style="6" hidden="1" customWidth="1"/>
    <col min="14285" max="14285" width="13.28515625" style="6" bestFit="1" customWidth="1"/>
    <col min="14286" max="14527" width="8.85546875" style="6"/>
    <col min="14528" max="14528" width="11.85546875" style="6" customWidth="1"/>
    <col min="14529" max="14529" width="49.7109375" style="6" customWidth="1"/>
    <col min="14530" max="14530" width="9.85546875" style="6" customWidth="1"/>
    <col min="14531" max="14531" width="15.140625" style="6" customWidth="1"/>
    <col min="14532" max="14535" width="0" style="6" hidden="1" customWidth="1"/>
    <col min="14536" max="14536" width="14.28515625" style="6" bestFit="1" customWidth="1"/>
    <col min="14537" max="14537" width="15.5703125" style="6" bestFit="1" customWidth="1"/>
    <col min="14538" max="14538" width="19.42578125" style="6" bestFit="1" customWidth="1"/>
    <col min="14539" max="14539" width="15.85546875" style="6" bestFit="1" customWidth="1"/>
    <col min="14540" max="14540" width="0" style="6" hidden="1" customWidth="1"/>
    <col min="14541" max="14541" width="13.28515625" style="6" bestFit="1" customWidth="1"/>
    <col min="14542" max="14783" width="8.85546875" style="6"/>
    <col min="14784" max="14784" width="11.85546875" style="6" customWidth="1"/>
    <col min="14785" max="14785" width="49.7109375" style="6" customWidth="1"/>
    <col min="14786" max="14786" width="9.85546875" style="6" customWidth="1"/>
    <col min="14787" max="14787" width="15.140625" style="6" customWidth="1"/>
    <col min="14788" max="14791" width="0" style="6" hidden="1" customWidth="1"/>
    <col min="14792" max="14792" width="14.28515625" style="6" bestFit="1" customWidth="1"/>
    <col min="14793" max="14793" width="15.5703125" style="6" bestFit="1" customWidth="1"/>
    <col min="14794" max="14794" width="19.42578125" style="6" bestFit="1" customWidth="1"/>
    <col min="14795" max="14795" width="15.85546875" style="6" bestFit="1" customWidth="1"/>
    <col min="14796" max="14796" width="0" style="6" hidden="1" customWidth="1"/>
    <col min="14797" max="14797" width="13.28515625" style="6" bestFit="1" customWidth="1"/>
    <col min="14798" max="15039" width="8.85546875" style="6"/>
    <col min="15040" max="15040" width="11.85546875" style="6" customWidth="1"/>
    <col min="15041" max="15041" width="49.7109375" style="6" customWidth="1"/>
    <col min="15042" max="15042" width="9.85546875" style="6" customWidth="1"/>
    <col min="15043" max="15043" width="15.140625" style="6" customWidth="1"/>
    <col min="15044" max="15047" width="0" style="6" hidden="1" customWidth="1"/>
    <col min="15048" max="15048" width="14.28515625" style="6" bestFit="1" customWidth="1"/>
    <col min="15049" max="15049" width="15.5703125" style="6" bestFit="1" customWidth="1"/>
    <col min="15050" max="15050" width="19.42578125" style="6" bestFit="1" customWidth="1"/>
    <col min="15051" max="15051" width="15.85546875" style="6" bestFit="1" customWidth="1"/>
    <col min="15052" max="15052" width="0" style="6" hidden="1" customWidth="1"/>
    <col min="15053" max="15053" width="13.28515625" style="6" bestFit="1" customWidth="1"/>
    <col min="15054" max="15295" width="8.85546875" style="6"/>
    <col min="15296" max="15296" width="11.85546875" style="6" customWidth="1"/>
    <col min="15297" max="15297" width="49.7109375" style="6" customWidth="1"/>
    <col min="15298" max="15298" width="9.85546875" style="6" customWidth="1"/>
    <col min="15299" max="15299" width="15.140625" style="6" customWidth="1"/>
    <col min="15300" max="15303" width="0" style="6" hidden="1" customWidth="1"/>
    <col min="15304" max="15304" width="14.28515625" style="6" bestFit="1" customWidth="1"/>
    <col min="15305" max="15305" width="15.5703125" style="6" bestFit="1" customWidth="1"/>
    <col min="15306" max="15306" width="19.42578125" style="6" bestFit="1" customWidth="1"/>
    <col min="15307" max="15307" width="15.85546875" style="6" bestFit="1" customWidth="1"/>
    <col min="15308" max="15308" width="0" style="6" hidden="1" customWidth="1"/>
    <col min="15309" max="15309" width="13.28515625" style="6" bestFit="1" customWidth="1"/>
    <col min="15310" max="15551" width="8.85546875" style="6"/>
    <col min="15552" max="15552" width="11.85546875" style="6" customWidth="1"/>
    <col min="15553" max="15553" width="49.7109375" style="6" customWidth="1"/>
    <col min="15554" max="15554" width="9.85546875" style="6" customWidth="1"/>
    <col min="15555" max="15555" width="15.140625" style="6" customWidth="1"/>
    <col min="15556" max="15559" width="0" style="6" hidden="1" customWidth="1"/>
    <col min="15560" max="15560" width="14.28515625" style="6" bestFit="1" customWidth="1"/>
    <col min="15561" max="15561" width="15.5703125" style="6" bestFit="1" customWidth="1"/>
    <col min="15562" max="15562" width="19.42578125" style="6" bestFit="1" customWidth="1"/>
    <col min="15563" max="15563" width="15.85546875" style="6" bestFit="1" customWidth="1"/>
    <col min="15564" max="15564" width="0" style="6" hidden="1" customWidth="1"/>
    <col min="15565" max="15565" width="13.28515625" style="6" bestFit="1" customWidth="1"/>
    <col min="15566" max="15807" width="8.85546875" style="6"/>
    <col min="15808" max="15808" width="11.85546875" style="6" customWidth="1"/>
    <col min="15809" max="15809" width="49.7109375" style="6" customWidth="1"/>
    <col min="15810" max="15810" width="9.85546875" style="6" customWidth="1"/>
    <col min="15811" max="15811" width="15.140625" style="6" customWidth="1"/>
    <col min="15812" max="15815" width="0" style="6" hidden="1" customWidth="1"/>
    <col min="15816" max="15816" width="14.28515625" style="6" bestFit="1" customWidth="1"/>
    <col min="15817" max="15817" width="15.5703125" style="6" bestFit="1" customWidth="1"/>
    <col min="15818" max="15818" width="19.42578125" style="6" bestFit="1" customWidth="1"/>
    <col min="15819" max="15819" width="15.85546875" style="6" bestFit="1" customWidth="1"/>
    <col min="15820" max="15820" width="0" style="6" hidden="1" customWidth="1"/>
    <col min="15821" max="15821" width="13.28515625" style="6" bestFit="1" customWidth="1"/>
    <col min="15822" max="16063" width="8.85546875" style="6"/>
    <col min="16064" max="16064" width="11.85546875" style="6" customWidth="1"/>
    <col min="16065" max="16065" width="49.7109375" style="6" customWidth="1"/>
    <col min="16066" max="16066" width="9.85546875" style="6" customWidth="1"/>
    <col min="16067" max="16067" width="15.140625" style="6" customWidth="1"/>
    <col min="16068" max="16071" width="0" style="6" hidden="1" customWidth="1"/>
    <col min="16072" max="16072" width="14.28515625" style="6" bestFit="1" customWidth="1"/>
    <col min="16073" max="16073" width="15.5703125" style="6" bestFit="1" customWidth="1"/>
    <col min="16074" max="16074" width="19.42578125" style="6" bestFit="1" customWidth="1"/>
    <col min="16075" max="16075" width="15.85546875" style="6" bestFit="1" customWidth="1"/>
    <col min="16076" max="16076" width="0" style="6" hidden="1" customWidth="1"/>
    <col min="16077" max="16077" width="13.28515625" style="6" bestFit="1" customWidth="1"/>
    <col min="16078" max="16330" width="8.85546875" style="6"/>
    <col min="16331" max="16335" width="9.140625" style="6" customWidth="1"/>
    <col min="16336" max="16336" width="8.85546875" style="6"/>
    <col min="16337" max="16342" width="9.140625" style="6" customWidth="1"/>
    <col min="16343" max="16362" width="8.85546875" style="6"/>
    <col min="16363" max="16384" width="8.85546875" style="6" customWidth="1"/>
  </cols>
  <sheetData>
    <row r="1" spans="1:27" ht="2.25" customHeight="1">
      <c r="A1" s="102"/>
      <c r="B1" s="103"/>
      <c r="C1" s="104"/>
      <c r="D1" s="105"/>
      <c r="E1" s="106"/>
      <c r="F1" s="146" t="s">
        <v>177</v>
      </c>
      <c r="G1" s="107"/>
      <c r="H1" s="95"/>
      <c r="I1" s="95"/>
      <c r="J1" s="95"/>
      <c r="K1" s="95"/>
      <c r="L1" s="108"/>
      <c r="M1" s="109"/>
    </row>
    <row r="2" spans="1:27" ht="18" customHeight="1">
      <c r="A2" s="102"/>
      <c r="B2" s="315" t="s">
        <v>49</v>
      </c>
      <c r="C2" s="315"/>
      <c r="D2" s="315"/>
      <c r="E2" s="315"/>
      <c r="F2" s="315"/>
      <c r="G2" s="315"/>
      <c r="H2" s="315"/>
      <c r="I2" s="315"/>
      <c r="J2" s="315"/>
      <c r="K2" s="315"/>
      <c r="L2" s="315"/>
      <c r="M2" s="316"/>
    </row>
    <row r="3" spans="1:27" ht="15" customHeight="1">
      <c r="A3" s="32"/>
      <c r="B3" s="317" t="s">
        <v>6</v>
      </c>
      <c r="C3" s="317"/>
      <c r="D3" s="317"/>
      <c r="E3" s="317"/>
      <c r="F3" s="317"/>
      <c r="G3" s="317"/>
      <c r="H3" s="317"/>
      <c r="I3" s="317"/>
      <c r="J3" s="317"/>
      <c r="K3" s="317"/>
      <c r="L3" s="317"/>
      <c r="M3" s="318"/>
    </row>
    <row r="4" spans="1:27" ht="15" customHeight="1">
      <c r="A4" s="32"/>
      <c r="B4" s="317" t="s">
        <v>0</v>
      </c>
      <c r="C4" s="317"/>
      <c r="D4" s="317"/>
      <c r="E4" s="317"/>
      <c r="F4" s="317"/>
      <c r="G4" s="317"/>
      <c r="H4" s="317"/>
      <c r="I4" s="317"/>
      <c r="J4" s="317"/>
      <c r="K4" s="317"/>
      <c r="L4" s="317"/>
      <c r="M4" s="318"/>
      <c r="N4" s="145" t="s">
        <v>177</v>
      </c>
    </row>
    <row r="5" spans="1:27" ht="16.5" customHeight="1">
      <c r="A5" s="94"/>
      <c r="B5" s="317" t="s">
        <v>104</v>
      </c>
      <c r="C5" s="317"/>
      <c r="D5" s="317"/>
      <c r="E5" s="317"/>
      <c r="F5" s="317"/>
      <c r="G5" s="317"/>
      <c r="H5" s="317"/>
      <c r="I5" s="317"/>
      <c r="J5" s="317"/>
      <c r="K5" s="317"/>
      <c r="L5" s="317"/>
      <c r="M5" s="318"/>
    </row>
    <row r="6" spans="1:27" ht="8.25" customHeight="1">
      <c r="A6" s="319" t="s">
        <v>322</v>
      </c>
      <c r="B6" s="300"/>
      <c r="C6" s="300"/>
      <c r="D6" s="300"/>
      <c r="E6" s="300"/>
      <c r="F6" s="300"/>
      <c r="G6" s="300"/>
      <c r="H6" s="300"/>
      <c r="I6" s="300"/>
      <c r="J6" s="300"/>
      <c r="K6" s="300"/>
      <c r="L6" s="300"/>
      <c r="M6" s="300"/>
    </row>
    <row r="7" spans="1:27" ht="4.5" customHeight="1">
      <c r="A7" s="301"/>
      <c r="B7" s="301"/>
      <c r="C7" s="301"/>
      <c r="D7" s="301"/>
      <c r="E7" s="301"/>
      <c r="F7" s="301"/>
      <c r="G7" s="301"/>
      <c r="H7" s="301"/>
      <c r="I7" s="301"/>
      <c r="J7" s="301"/>
      <c r="K7" s="301"/>
      <c r="L7" s="301"/>
      <c r="M7" s="301"/>
    </row>
    <row r="8" spans="1:27" ht="16.5" customHeight="1">
      <c r="A8" s="299" t="s">
        <v>3</v>
      </c>
      <c r="B8" s="299" t="s">
        <v>4</v>
      </c>
      <c r="C8" s="299" t="s">
        <v>8</v>
      </c>
      <c r="D8" s="299" t="s">
        <v>219</v>
      </c>
      <c r="E8" s="312" t="s">
        <v>11</v>
      </c>
      <c r="F8" s="312" t="s">
        <v>218</v>
      </c>
      <c r="G8" s="304" t="s">
        <v>323</v>
      </c>
      <c r="H8" s="305"/>
      <c r="I8" s="304" t="s">
        <v>158</v>
      </c>
      <c r="J8" s="305"/>
      <c r="K8" s="320" t="s">
        <v>110</v>
      </c>
      <c r="L8" s="320"/>
      <c r="M8" s="320"/>
    </row>
    <row r="9" spans="1:27" ht="17.25" thickBot="1">
      <c r="A9" s="300"/>
      <c r="B9" s="300"/>
      <c r="C9" s="300"/>
      <c r="D9" s="300"/>
      <c r="E9" s="313"/>
      <c r="F9" s="313"/>
      <c r="G9" s="306"/>
      <c r="H9" s="307"/>
      <c r="I9" s="306"/>
      <c r="J9" s="307"/>
      <c r="K9" s="320"/>
      <c r="L9" s="320"/>
      <c r="M9" s="320"/>
    </row>
    <row r="10" spans="1:27" ht="30.75" customHeight="1">
      <c r="A10" s="301"/>
      <c r="B10" s="301"/>
      <c r="C10" s="301"/>
      <c r="D10" s="301"/>
      <c r="E10" s="314"/>
      <c r="F10" s="314"/>
      <c r="G10" s="110" t="s">
        <v>108</v>
      </c>
      <c r="H10" s="96" t="s">
        <v>109</v>
      </c>
      <c r="I10" s="110" t="s">
        <v>160</v>
      </c>
      <c r="J10" s="96" t="s">
        <v>159</v>
      </c>
      <c r="K10" s="96" t="s">
        <v>44</v>
      </c>
      <c r="L10" s="110" t="s">
        <v>111</v>
      </c>
      <c r="M10" s="110" t="s">
        <v>112</v>
      </c>
      <c r="N10" s="323" t="s">
        <v>240</v>
      </c>
      <c r="O10" s="310" t="s">
        <v>241</v>
      </c>
      <c r="P10" s="310" t="s">
        <v>242</v>
      </c>
      <c r="Q10" s="310" t="s">
        <v>243</v>
      </c>
      <c r="R10" s="310" t="s">
        <v>246</v>
      </c>
      <c r="S10" s="310" t="s">
        <v>269</v>
      </c>
      <c r="T10" s="310" t="s">
        <v>270</v>
      </c>
      <c r="U10" s="310" t="s">
        <v>303</v>
      </c>
      <c r="V10" s="310" t="s">
        <v>304</v>
      </c>
      <c r="W10" s="310" t="s">
        <v>315</v>
      </c>
      <c r="X10" s="310" t="s">
        <v>317</v>
      </c>
      <c r="Y10" s="310" t="s">
        <v>324</v>
      </c>
      <c r="Z10" s="297"/>
    </row>
    <row r="11" spans="1:27">
      <c r="A11" s="111">
        <v>1</v>
      </c>
      <c r="B11" s="112" t="s">
        <v>55</v>
      </c>
      <c r="C11" s="112"/>
      <c r="D11" s="113"/>
      <c r="E11" s="114"/>
      <c r="F11" s="97">
        <f>SUM(F12:F26)</f>
        <v>417241.25</v>
      </c>
      <c r="G11" s="115"/>
      <c r="H11" s="97">
        <f>TRUNC(SUM(H12:H26),2)</f>
        <v>16707.97</v>
      </c>
      <c r="I11" s="97"/>
      <c r="J11" s="97">
        <f>TRUNC(SUM(J12:J26),2)</f>
        <v>382019.74</v>
      </c>
      <c r="K11" s="185"/>
      <c r="L11" s="97">
        <f>TRUNC(SUM(L12:L26),2)</f>
        <v>35221.47</v>
      </c>
      <c r="M11" s="172">
        <f>(F11-J11)/F11</f>
        <v>8.4415215417938685E-2</v>
      </c>
      <c r="N11" s="324"/>
      <c r="O11" s="325"/>
      <c r="P11" s="325"/>
      <c r="Q11" s="325"/>
      <c r="R11" s="325"/>
      <c r="S11" s="325"/>
      <c r="T11" s="325"/>
      <c r="U11" s="325"/>
      <c r="V11" s="325"/>
      <c r="W11" s="325"/>
      <c r="X11" s="325"/>
      <c r="Y11" s="311"/>
      <c r="Z11" s="298"/>
      <c r="AA11" s="205"/>
    </row>
    <row r="12" spans="1:27" ht="25.5">
      <c r="A12" s="117">
        <v>101</v>
      </c>
      <c r="B12" s="118" t="s">
        <v>56</v>
      </c>
      <c r="C12" s="117" t="s">
        <v>10</v>
      </c>
      <c r="D12" s="119">
        <v>1</v>
      </c>
      <c r="E12" s="98">
        <v>362.55</v>
      </c>
      <c r="F12" s="98">
        <f t="shared" ref="F12:F26" si="0">TRUNC(D12 * E12, 2)</f>
        <v>362.55</v>
      </c>
      <c r="G12" s="126">
        <f>Y12</f>
        <v>0</v>
      </c>
      <c r="H12" s="98">
        <f t="shared" ref="H12:H26" si="1">TRUNC(G12*E12,2)</f>
        <v>0</v>
      </c>
      <c r="I12" s="101">
        <f t="shared" ref="I12:I26" si="2">SUM(N12:Y12)</f>
        <v>1</v>
      </c>
      <c r="J12" s="98">
        <f t="shared" ref="J12:J26" si="3">TRUNC(I12*E12,2)</f>
        <v>362.55</v>
      </c>
      <c r="K12" s="99">
        <f>D12-I12</f>
        <v>0</v>
      </c>
      <c r="L12" s="98">
        <f t="shared" ref="L12:L26" si="4">TRUNC(K12*E12,2)</f>
        <v>0</v>
      </c>
      <c r="M12" s="116">
        <f>(F12-J12)/F12</f>
        <v>0</v>
      </c>
      <c r="N12" s="242">
        <v>1</v>
      </c>
      <c r="O12" s="176"/>
      <c r="P12" s="176"/>
      <c r="Q12" s="164"/>
      <c r="R12" s="236"/>
      <c r="S12" s="236"/>
      <c r="T12" s="236"/>
      <c r="U12" s="236"/>
      <c r="V12" s="236"/>
      <c r="W12" s="236"/>
      <c r="X12" s="236"/>
      <c r="Y12" s="164"/>
    </row>
    <row r="13" spans="1:27" ht="25.5">
      <c r="A13" s="117">
        <v>102</v>
      </c>
      <c r="B13" s="118" t="s">
        <v>57</v>
      </c>
      <c r="C13" s="117" t="s">
        <v>99</v>
      </c>
      <c r="D13" s="119">
        <v>4300</v>
      </c>
      <c r="E13" s="98">
        <v>14.19</v>
      </c>
      <c r="F13" s="98">
        <f t="shared" si="0"/>
        <v>61017</v>
      </c>
      <c r="G13" s="126">
        <f t="shared" ref="G13:G55" si="5">Y13</f>
        <v>277.09750000000076</v>
      </c>
      <c r="H13" s="98">
        <f t="shared" si="1"/>
        <v>3932.01</v>
      </c>
      <c r="I13" s="101">
        <f t="shared" si="2"/>
        <v>3628.8108000000002</v>
      </c>
      <c r="J13" s="98">
        <f t="shared" si="3"/>
        <v>51492.82</v>
      </c>
      <c r="K13" s="99">
        <f t="shared" ref="K13:K55" si="6">D13-I13</f>
        <v>671.1891999999998</v>
      </c>
      <c r="L13" s="98">
        <f t="shared" si="4"/>
        <v>9524.17</v>
      </c>
      <c r="M13" s="116">
        <f>(D13-I13)/D13</f>
        <v>0.15609051162790694</v>
      </c>
      <c r="N13" s="242">
        <v>264.18</v>
      </c>
      <c r="O13" s="177">
        <v>509.74</v>
      </c>
      <c r="P13" s="177">
        <v>262.74</v>
      </c>
      <c r="Q13" s="170">
        <v>211.01</v>
      </c>
      <c r="R13" s="236">
        <v>642.59730000000013</v>
      </c>
      <c r="S13" s="236">
        <v>352.58999999999969</v>
      </c>
      <c r="T13" s="236">
        <v>433.51000000000022</v>
      </c>
      <c r="U13" s="236">
        <v>424.41599999999971</v>
      </c>
      <c r="V13" s="236">
        <v>237.33000000000038</v>
      </c>
      <c r="W13" s="236">
        <v>13.599999999999454</v>
      </c>
      <c r="X13" s="236"/>
      <c r="Y13" s="164">
        <f>'102'!G32</f>
        <v>277.09750000000076</v>
      </c>
      <c r="Z13" s="203"/>
      <c r="AA13" s="204"/>
    </row>
    <row r="14" spans="1:27" ht="25.5">
      <c r="A14" s="117">
        <v>103</v>
      </c>
      <c r="B14" s="118" t="s">
        <v>58</v>
      </c>
      <c r="C14" s="117" t="s">
        <v>99</v>
      </c>
      <c r="D14" s="119">
        <v>4300</v>
      </c>
      <c r="E14" s="98">
        <v>1.94</v>
      </c>
      <c r="F14" s="98">
        <f t="shared" si="0"/>
        <v>8342</v>
      </c>
      <c r="G14" s="126">
        <f t="shared" si="5"/>
        <v>0</v>
      </c>
      <c r="H14" s="98">
        <f t="shared" si="1"/>
        <v>0</v>
      </c>
      <c r="I14" s="101">
        <f t="shared" si="2"/>
        <v>82.16</v>
      </c>
      <c r="J14" s="98">
        <f t="shared" si="3"/>
        <v>159.38999999999999</v>
      </c>
      <c r="K14" s="99">
        <f t="shared" si="6"/>
        <v>4217.84</v>
      </c>
      <c r="L14" s="98">
        <f t="shared" si="4"/>
        <v>8182.6</v>
      </c>
      <c r="M14" s="116">
        <f t="shared" ref="M14:M55" si="7">(D14-I14)/D14</f>
        <v>0.98089302325581396</v>
      </c>
      <c r="N14" s="242"/>
      <c r="O14" s="177"/>
      <c r="P14" s="177"/>
      <c r="Q14" s="170"/>
      <c r="R14" s="236"/>
      <c r="S14" s="236"/>
      <c r="T14" s="236"/>
      <c r="U14" s="236"/>
      <c r="V14" s="236"/>
      <c r="W14" s="236"/>
      <c r="X14" s="236">
        <v>82.16</v>
      </c>
      <c r="Y14" s="164"/>
      <c r="Z14" s="203"/>
      <c r="AA14" s="204"/>
    </row>
    <row r="15" spans="1:27" ht="25.5">
      <c r="A15" s="117">
        <v>104</v>
      </c>
      <c r="B15" s="118" t="s">
        <v>59</v>
      </c>
      <c r="C15" s="117" t="s">
        <v>100</v>
      </c>
      <c r="D15" s="119">
        <v>1.32</v>
      </c>
      <c r="E15" s="98">
        <v>33.57</v>
      </c>
      <c r="F15" s="98">
        <f t="shared" si="0"/>
        <v>44.31</v>
      </c>
      <c r="G15" s="126">
        <f t="shared" si="5"/>
        <v>0</v>
      </c>
      <c r="H15" s="98">
        <f t="shared" si="1"/>
        <v>0</v>
      </c>
      <c r="I15" s="101">
        <f t="shared" si="2"/>
        <v>1.32</v>
      </c>
      <c r="J15" s="98">
        <f t="shared" si="3"/>
        <v>44.31</v>
      </c>
      <c r="K15" s="99">
        <f t="shared" si="6"/>
        <v>0</v>
      </c>
      <c r="L15" s="98">
        <f t="shared" si="4"/>
        <v>0</v>
      </c>
      <c r="M15" s="116">
        <f t="shared" si="7"/>
        <v>0</v>
      </c>
      <c r="N15" s="242"/>
      <c r="O15" s="177"/>
      <c r="P15" s="177"/>
      <c r="Q15" s="170"/>
      <c r="R15" s="236"/>
      <c r="S15" s="236"/>
      <c r="T15" s="236"/>
      <c r="U15" s="236"/>
      <c r="V15" s="236"/>
      <c r="W15" s="236">
        <v>1.2048749999999999</v>
      </c>
      <c r="X15" s="236">
        <v>0.11512500000000014</v>
      </c>
      <c r="Y15" s="164"/>
    </row>
    <row r="16" spans="1:27" ht="25.5">
      <c r="A16" s="117">
        <v>105</v>
      </c>
      <c r="B16" s="118" t="s">
        <v>60</v>
      </c>
      <c r="C16" s="117" t="s">
        <v>100</v>
      </c>
      <c r="D16" s="119">
        <v>220</v>
      </c>
      <c r="E16" s="98">
        <v>35.14</v>
      </c>
      <c r="F16" s="98">
        <f t="shared" si="0"/>
        <v>7730.8</v>
      </c>
      <c r="G16" s="126">
        <f t="shared" si="5"/>
        <v>6.23</v>
      </c>
      <c r="H16" s="98">
        <f t="shared" si="1"/>
        <v>218.92</v>
      </c>
      <c r="I16" s="101">
        <f t="shared" si="2"/>
        <v>103.884646</v>
      </c>
      <c r="J16" s="98">
        <f t="shared" si="3"/>
        <v>3650.5</v>
      </c>
      <c r="K16" s="99">
        <f t="shared" si="6"/>
        <v>116.115354</v>
      </c>
      <c r="L16" s="98">
        <f t="shared" si="4"/>
        <v>4080.29</v>
      </c>
      <c r="M16" s="116">
        <f t="shared" si="7"/>
        <v>0.52779706363636358</v>
      </c>
      <c r="N16" s="242">
        <v>2.641896</v>
      </c>
      <c r="O16" s="177">
        <v>12.790149999999999</v>
      </c>
      <c r="P16" s="177">
        <v>7.72</v>
      </c>
      <c r="Q16" s="170">
        <v>4.7477249999999991</v>
      </c>
      <c r="R16" s="236">
        <v>14.46</v>
      </c>
      <c r="S16" s="236">
        <v>17.25</v>
      </c>
      <c r="T16" s="236">
        <v>15.48</v>
      </c>
      <c r="U16" s="236">
        <v>9.5399999999999991</v>
      </c>
      <c r="V16" s="236">
        <v>5.33</v>
      </c>
      <c r="W16" s="236">
        <v>1.504875</v>
      </c>
      <c r="X16" s="236">
        <v>6.19</v>
      </c>
      <c r="Y16" s="164">
        <f>'105'!E29</f>
        <v>6.23</v>
      </c>
    </row>
    <row r="17" spans="1:29" ht="25.5">
      <c r="A17" s="117">
        <v>106</v>
      </c>
      <c r="B17" s="118" t="s">
        <v>61</v>
      </c>
      <c r="C17" s="117" t="s">
        <v>99</v>
      </c>
      <c r="D17" s="119">
        <v>287.10000000000002</v>
      </c>
      <c r="E17" s="98">
        <v>97.42</v>
      </c>
      <c r="F17" s="98">
        <f t="shared" si="0"/>
        <v>27969.279999999999</v>
      </c>
      <c r="G17" s="126">
        <f t="shared" si="5"/>
        <v>0</v>
      </c>
      <c r="H17" s="98">
        <f t="shared" si="1"/>
        <v>0</v>
      </c>
      <c r="I17" s="101">
        <f t="shared" si="2"/>
        <v>227.20000000000002</v>
      </c>
      <c r="J17" s="98">
        <f t="shared" si="3"/>
        <v>22133.82</v>
      </c>
      <c r="K17" s="99">
        <f t="shared" si="6"/>
        <v>59.900000000000006</v>
      </c>
      <c r="L17" s="98">
        <f t="shared" si="4"/>
        <v>5835.45</v>
      </c>
      <c r="M17" s="116">
        <f t="shared" si="7"/>
        <v>0.20863810518982934</v>
      </c>
      <c r="N17" s="242">
        <v>92.625000000000014</v>
      </c>
      <c r="O17" s="177">
        <v>53.524999999999999</v>
      </c>
      <c r="P17" s="177"/>
      <c r="Q17" s="170">
        <v>7.4</v>
      </c>
      <c r="R17" s="236">
        <v>15.549999999999997</v>
      </c>
      <c r="S17" s="236">
        <v>23.6</v>
      </c>
      <c r="T17" s="236"/>
      <c r="U17" s="236">
        <v>34.5</v>
      </c>
      <c r="V17" s="236"/>
      <c r="W17" s="236"/>
      <c r="X17" s="236"/>
      <c r="Y17" s="164"/>
    </row>
    <row r="18" spans="1:29">
      <c r="A18" s="117">
        <v>107</v>
      </c>
      <c r="B18" s="118" t="s">
        <v>62</v>
      </c>
      <c r="C18" s="117" t="s">
        <v>99</v>
      </c>
      <c r="D18" s="119">
        <v>7000</v>
      </c>
      <c r="E18" s="98">
        <v>19.59</v>
      </c>
      <c r="F18" s="98">
        <f t="shared" si="0"/>
        <v>137130</v>
      </c>
      <c r="G18" s="126">
        <f t="shared" si="5"/>
        <v>0</v>
      </c>
      <c r="H18" s="98">
        <f t="shared" si="1"/>
        <v>0</v>
      </c>
      <c r="I18" s="101">
        <f t="shared" si="2"/>
        <v>7000.0003999999999</v>
      </c>
      <c r="J18" s="98">
        <f t="shared" si="3"/>
        <v>137130</v>
      </c>
      <c r="K18" s="99">
        <f t="shared" si="6"/>
        <v>-3.9999999989959178E-4</v>
      </c>
      <c r="L18" s="98">
        <f t="shared" si="4"/>
        <v>0</v>
      </c>
      <c r="M18" s="116">
        <f t="shared" si="7"/>
        <v>-5.7142857128513111E-8</v>
      </c>
      <c r="N18" s="242">
        <v>2317.0776300000002</v>
      </c>
      <c r="O18" s="177">
        <v>826.88040000000012</v>
      </c>
      <c r="P18" s="177">
        <v>1435.6091700000002</v>
      </c>
      <c r="Q18" s="170"/>
      <c r="R18" s="236">
        <v>480.5</v>
      </c>
      <c r="S18" s="236">
        <v>1941</v>
      </c>
      <c r="T18" s="236"/>
      <c r="U18" s="236">
        <v>825.8131999999996</v>
      </c>
      <c r="V18" s="236">
        <v>-826.88</v>
      </c>
      <c r="W18" s="236"/>
      <c r="X18" s="236"/>
      <c r="Y18" s="164"/>
    </row>
    <row r="19" spans="1:29" ht="38.25">
      <c r="A19" s="117">
        <v>108</v>
      </c>
      <c r="B19" s="118" t="s">
        <v>63</v>
      </c>
      <c r="C19" s="117" t="s">
        <v>101</v>
      </c>
      <c r="D19" s="119">
        <v>1200</v>
      </c>
      <c r="E19" s="98">
        <v>1.1399999999999999</v>
      </c>
      <c r="F19" s="98">
        <f t="shared" si="0"/>
        <v>1368</v>
      </c>
      <c r="G19" s="126">
        <f t="shared" si="5"/>
        <v>0</v>
      </c>
      <c r="H19" s="98">
        <f t="shared" si="1"/>
        <v>0</v>
      </c>
      <c r="I19" s="101">
        <f t="shared" si="2"/>
        <v>1200</v>
      </c>
      <c r="J19" s="98">
        <f t="shared" si="3"/>
        <v>1368</v>
      </c>
      <c r="K19" s="99">
        <f t="shared" si="6"/>
        <v>0</v>
      </c>
      <c r="L19" s="98">
        <f t="shared" si="4"/>
        <v>0</v>
      </c>
      <c r="M19" s="116">
        <f t="shared" si="7"/>
        <v>0</v>
      </c>
      <c r="N19" s="242">
        <v>168.84</v>
      </c>
      <c r="O19" s="177">
        <v>168.84</v>
      </c>
      <c r="P19" s="177">
        <v>168.84</v>
      </c>
      <c r="Q19" s="170">
        <v>168.84</v>
      </c>
      <c r="R19" s="236">
        <v>168.84</v>
      </c>
      <c r="S19" s="236">
        <v>168.84</v>
      </c>
      <c r="T19" s="236">
        <v>168.84</v>
      </c>
      <c r="U19" s="236">
        <v>18.119999999999891</v>
      </c>
      <c r="V19" s="236"/>
      <c r="W19" s="236"/>
      <c r="X19" s="236"/>
      <c r="Y19" s="164"/>
    </row>
    <row r="20" spans="1:29" ht="63" customHeight="1">
      <c r="A20" s="117">
        <v>109</v>
      </c>
      <c r="B20" s="118" t="s">
        <v>64</v>
      </c>
      <c r="C20" s="117" t="s">
        <v>99</v>
      </c>
      <c r="D20" s="119">
        <v>1200</v>
      </c>
      <c r="E20" s="98">
        <v>8.06</v>
      </c>
      <c r="F20" s="98">
        <f t="shared" si="0"/>
        <v>9672</v>
      </c>
      <c r="G20" s="126">
        <f t="shared" si="5"/>
        <v>0</v>
      </c>
      <c r="H20" s="98">
        <f t="shared" si="1"/>
        <v>0</v>
      </c>
      <c r="I20" s="101">
        <f t="shared" si="2"/>
        <v>1200</v>
      </c>
      <c r="J20" s="98">
        <f t="shared" si="3"/>
        <v>9672</v>
      </c>
      <c r="K20" s="99">
        <f t="shared" si="6"/>
        <v>0</v>
      </c>
      <c r="L20" s="98">
        <f t="shared" si="4"/>
        <v>0</v>
      </c>
      <c r="M20" s="116">
        <f t="shared" si="7"/>
        <v>0</v>
      </c>
      <c r="N20" s="242">
        <v>168.84</v>
      </c>
      <c r="O20" s="177">
        <v>168.84</v>
      </c>
      <c r="P20" s="177">
        <v>168.84</v>
      </c>
      <c r="Q20" s="170">
        <v>168.84</v>
      </c>
      <c r="R20" s="236">
        <v>168.84</v>
      </c>
      <c r="S20" s="236">
        <v>168.84</v>
      </c>
      <c r="T20" s="236">
        <v>168.84</v>
      </c>
      <c r="U20" s="236">
        <v>18.119999999999891</v>
      </c>
      <c r="V20" s="236"/>
      <c r="W20" s="236"/>
      <c r="X20" s="236"/>
      <c r="Y20" s="164"/>
    </row>
    <row r="21" spans="1:29" ht="39" customHeight="1">
      <c r="A21" s="117">
        <v>110</v>
      </c>
      <c r="B21" s="118" t="s">
        <v>65</v>
      </c>
      <c r="C21" s="117" t="s">
        <v>10</v>
      </c>
      <c r="D21" s="171">
        <v>3</v>
      </c>
      <c r="E21" s="98">
        <v>1137.42</v>
      </c>
      <c r="F21" s="98">
        <f t="shared" si="0"/>
        <v>3412.26</v>
      </c>
      <c r="G21" s="126">
        <f t="shared" si="5"/>
        <v>0</v>
      </c>
      <c r="H21" s="98"/>
      <c r="I21" s="101">
        <f t="shared" si="2"/>
        <v>3</v>
      </c>
      <c r="J21" s="98">
        <f t="shared" si="3"/>
        <v>3412.26</v>
      </c>
      <c r="K21" s="99">
        <f t="shared" si="6"/>
        <v>0</v>
      </c>
      <c r="L21" s="98">
        <f t="shared" si="4"/>
        <v>0</v>
      </c>
      <c r="M21" s="116">
        <f t="shared" si="7"/>
        <v>0</v>
      </c>
      <c r="N21" s="242">
        <v>3</v>
      </c>
      <c r="O21" s="177">
        <v>0</v>
      </c>
      <c r="P21" s="177"/>
      <c r="Q21" s="170">
        <v>0</v>
      </c>
      <c r="R21" s="236"/>
      <c r="S21" s="236"/>
      <c r="T21" s="245"/>
      <c r="U21" s="236"/>
      <c r="V21" s="236"/>
      <c r="W21" s="236"/>
      <c r="X21" s="236"/>
      <c r="Y21" s="164"/>
    </row>
    <row r="22" spans="1:29" ht="51">
      <c r="A22" s="117">
        <v>111</v>
      </c>
      <c r="B22" s="118" t="s">
        <v>66</v>
      </c>
      <c r="C22" s="117" t="s">
        <v>102</v>
      </c>
      <c r="D22" s="171">
        <v>18</v>
      </c>
      <c r="E22" s="98">
        <v>774.87</v>
      </c>
      <c r="F22" s="98">
        <f t="shared" si="0"/>
        <v>13947.66</v>
      </c>
      <c r="G22" s="126">
        <f t="shared" si="5"/>
        <v>1</v>
      </c>
      <c r="H22" s="98">
        <f t="shared" si="1"/>
        <v>774.87</v>
      </c>
      <c r="I22" s="101">
        <f t="shared" si="2"/>
        <v>10</v>
      </c>
      <c r="J22" s="98">
        <f t="shared" si="3"/>
        <v>7748.7</v>
      </c>
      <c r="K22" s="99">
        <f t="shared" si="6"/>
        <v>8</v>
      </c>
      <c r="L22" s="98">
        <f t="shared" si="4"/>
        <v>6198.96</v>
      </c>
      <c r="M22" s="116">
        <f t="shared" si="7"/>
        <v>0.44444444444444442</v>
      </c>
      <c r="N22" s="242"/>
      <c r="O22" s="177"/>
      <c r="P22" s="177">
        <v>1</v>
      </c>
      <c r="Q22" s="170">
        <v>1</v>
      </c>
      <c r="R22" s="236">
        <v>1</v>
      </c>
      <c r="S22" s="236">
        <v>1</v>
      </c>
      <c r="T22" s="236">
        <v>1</v>
      </c>
      <c r="U22" s="236">
        <v>1</v>
      </c>
      <c r="V22" s="236">
        <v>1</v>
      </c>
      <c r="W22" s="236">
        <v>1</v>
      </c>
      <c r="X22" s="236">
        <v>1</v>
      </c>
      <c r="Y22" s="164">
        <v>1</v>
      </c>
    </row>
    <row r="23" spans="1:29" ht="38.25">
      <c r="A23" s="117">
        <v>112</v>
      </c>
      <c r="B23" s="118" t="s">
        <v>67</v>
      </c>
      <c r="C23" s="117" t="s">
        <v>102</v>
      </c>
      <c r="D23" s="171">
        <v>18</v>
      </c>
      <c r="E23" s="98">
        <v>334.35</v>
      </c>
      <c r="F23" s="98">
        <f t="shared" si="0"/>
        <v>6018.3</v>
      </c>
      <c r="G23" s="126">
        <f t="shared" si="5"/>
        <v>0</v>
      </c>
      <c r="H23" s="98"/>
      <c r="I23" s="101">
        <f t="shared" si="2"/>
        <v>18</v>
      </c>
      <c r="J23" s="98">
        <f t="shared" si="3"/>
        <v>6018.3</v>
      </c>
      <c r="K23" s="99">
        <f t="shared" si="6"/>
        <v>0</v>
      </c>
      <c r="L23" s="98">
        <f t="shared" si="4"/>
        <v>0</v>
      </c>
      <c r="M23" s="116">
        <f t="shared" si="7"/>
        <v>0</v>
      </c>
      <c r="N23" s="242">
        <v>3</v>
      </c>
      <c r="O23" s="177">
        <v>5</v>
      </c>
      <c r="P23" s="177">
        <v>8</v>
      </c>
      <c r="Q23" s="170">
        <v>-1</v>
      </c>
      <c r="R23" s="236"/>
      <c r="S23" s="236"/>
      <c r="T23" s="245"/>
      <c r="U23" s="236"/>
      <c r="V23" s="236">
        <v>3</v>
      </c>
      <c r="W23" s="236"/>
      <c r="X23" s="236"/>
      <c r="Y23" s="164"/>
    </row>
    <row r="24" spans="1:29" ht="25.5">
      <c r="A24" s="117">
        <v>113</v>
      </c>
      <c r="B24" s="120" t="s">
        <v>68</v>
      </c>
      <c r="C24" s="117" t="s">
        <v>10</v>
      </c>
      <c r="D24" s="119">
        <v>10</v>
      </c>
      <c r="E24" s="98">
        <v>140</v>
      </c>
      <c r="F24" s="98">
        <f t="shared" si="0"/>
        <v>1400</v>
      </c>
      <c r="G24" s="126">
        <f t="shared" si="5"/>
        <v>0</v>
      </c>
      <c r="H24" s="98">
        <f t="shared" si="1"/>
        <v>0</v>
      </c>
      <c r="I24" s="101">
        <f t="shared" si="2"/>
        <v>0</v>
      </c>
      <c r="J24" s="98">
        <f t="shared" si="3"/>
        <v>0</v>
      </c>
      <c r="K24" s="99">
        <f t="shared" si="6"/>
        <v>10</v>
      </c>
      <c r="L24" s="98">
        <f t="shared" si="4"/>
        <v>1400</v>
      </c>
      <c r="M24" s="116">
        <f t="shared" si="7"/>
        <v>1</v>
      </c>
      <c r="N24" s="242"/>
      <c r="O24" s="177"/>
      <c r="P24" s="177"/>
      <c r="Q24" s="170"/>
      <c r="R24" s="236"/>
      <c r="S24" s="236"/>
      <c r="T24" s="236"/>
      <c r="U24" s="236"/>
      <c r="V24" s="236"/>
      <c r="W24" s="236"/>
      <c r="X24" s="236"/>
      <c r="Y24" s="164"/>
    </row>
    <row r="25" spans="1:29">
      <c r="A25" s="117">
        <v>114</v>
      </c>
      <c r="B25" s="118" t="s">
        <v>69</v>
      </c>
      <c r="C25" s="117" t="s">
        <v>10</v>
      </c>
      <c r="D25" s="119">
        <v>1</v>
      </c>
      <c r="E25" s="98">
        <v>130913.09</v>
      </c>
      <c r="F25" s="98">
        <f t="shared" si="0"/>
        <v>130913.09</v>
      </c>
      <c r="G25" s="126">
        <f t="shared" si="5"/>
        <v>9.000000000000008E-2</v>
      </c>
      <c r="H25" s="98">
        <f t="shared" si="1"/>
        <v>11782.17</v>
      </c>
      <c r="I25" s="101">
        <f t="shared" si="2"/>
        <v>1</v>
      </c>
      <c r="J25" s="98">
        <f t="shared" si="3"/>
        <v>130913.09</v>
      </c>
      <c r="K25" s="99">
        <f t="shared" si="6"/>
        <v>0</v>
      </c>
      <c r="L25" s="98">
        <f t="shared" si="4"/>
        <v>0</v>
      </c>
      <c r="M25" s="116">
        <f t="shared" si="7"/>
        <v>0</v>
      </c>
      <c r="N25" s="242">
        <v>8.3333333333333329E-2</v>
      </c>
      <c r="O25" s="177">
        <v>8.3333333333333329E-2</v>
      </c>
      <c r="P25" s="177">
        <v>8.3333333333333329E-2</v>
      </c>
      <c r="Q25" s="170">
        <v>7.0000000000000007E-2</v>
      </c>
      <c r="R25" s="236">
        <v>0.08</v>
      </c>
      <c r="S25" s="236">
        <v>0.08</v>
      </c>
      <c r="T25" s="236">
        <v>0.08</v>
      </c>
      <c r="U25" s="236">
        <v>0.08</v>
      </c>
      <c r="V25" s="236">
        <v>0.08</v>
      </c>
      <c r="W25" s="236">
        <v>0.1</v>
      </c>
      <c r="X25" s="236">
        <v>0.09</v>
      </c>
      <c r="Y25" s="164">
        <v>9.000000000000008E-2</v>
      </c>
      <c r="AA25" s="208"/>
    </row>
    <row r="26" spans="1:29">
      <c r="A26" s="117">
        <v>115</v>
      </c>
      <c r="B26" s="118" t="s">
        <v>70</v>
      </c>
      <c r="C26" s="117" t="s">
        <v>10</v>
      </c>
      <c r="D26" s="119">
        <v>20</v>
      </c>
      <c r="E26" s="98">
        <v>395.7</v>
      </c>
      <c r="F26" s="98">
        <f t="shared" si="0"/>
        <v>7914</v>
      </c>
      <c r="G26" s="126">
        <f t="shared" si="5"/>
        <v>0</v>
      </c>
      <c r="H26" s="98">
        <f t="shared" si="1"/>
        <v>0</v>
      </c>
      <c r="I26" s="101">
        <f t="shared" si="2"/>
        <v>20</v>
      </c>
      <c r="J26" s="98">
        <f t="shared" si="3"/>
        <v>7914</v>
      </c>
      <c r="K26" s="99">
        <f t="shared" si="6"/>
        <v>0</v>
      </c>
      <c r="L26" s="98">
        <f t="shared" si="4"/>
        <v>0</v>
      </c>
      <c r="M26" s="116">
        <f t="shared" si="7"/>
        <v>0</v>
      </c>
      <c r="N26" s="242">
        <v>13</v>
      </c>
      <c r="O26" s="177">
        <v>7</v>
      </c>
      <c r="P26" s="177">
        <v>0</v>
      </c>
      <c r="Q26" s="170">
        <v>0</v>
      </c>
      <c r="R26" s="236"/>
      <c r="S26" s="236"/>
      <c r="T26" s="236"/>
      <c r="U26" s="236"/>
      <c r="V26" s="236"/>
      <c r="W26" s="236"/>
      <c r="X26" s="236"/>
      <c r="Y26" s="164"/>
    </row>
    <row r="27" spans="1:29">
      <c r="A27" s="111">
        <v>2</v>
      </c>
      <c r="B27" s="112" t="s">
        <v>71</v>
      </c>
      <c r="C27" s="112"/>
      <c r="D27" s="113"/>
      <c r="E27" s="114"/>
      <c r="F27" s="114">
        <f>SUM(F28:F38)</f>
        <v>1113209.6499999999</v>
      </c>
      <c r="G27" s="115"/>
      <c r="H27" s="97">
        <f>TRUNC(SUM(H28:H38),2)</f>
        <v>57333.79</v>
      </c>
      <c r="I27" s="97"/>
      <c r="J27" s="97">
        <f>TRUNC(SUM(J28:J38),2)</f>
        <v>929308.64</v>
      </c>
      <c r="K27" s="186"/>
      <c r="L27" s="97">
        <f>TRUNC(SUM(L28:L38),2)</f>
        <v>183900.97</v>
      </c>
      <c r="M27" s="116"/>
      <c r="N27" s="243"/>
      <c r="O27" s="195"/>
      <c r="P27" s="195"/>
      <c r="Q27" s="196"/>
      <c r="R27" s="196"/>
      <c r="S27" s="197"/>
      <c r="T27" s="196"/>
      <c r="U27" s="197"/>
      <c r="V27" s="197"/>
      <c r="W27" s="197"/>
      <c r="X27" s="197"/>
      <c r="Y27" s="197"/>
      <c r="AA27" s="205"/>
    </row>
    <row r="28" spans="1:29" ht="63.75">
      <c r="A28" s="117">
        <v>201</v>
      </c>
      <c r="B28" s="118" t="s">
        <v>72</v>
      </c>
      <c r="C28" s="117" t="s">
        <v>99</v>
      </c>
      <c r="D28" s="119">
        <v>4300</v>
      </c>
      <c r="E28" s="98">
        <v>5.3</v>
      </c>
      <c r="F28" s="98">
        <f t="shared" ref="F28:F38" si="8">TRUNC(D28 * E28, 2)</f>
        <v>22790</v>
      </c>
      <c r="G28" s="126">
        <f t="shared" si="5"/>
        <v>302.58000000000038</v>
      </c>
      <c r="H28" s="98">
        <f t="shared" ref="H28:H38" si="9">TRUNC(G28*E28,2)</f>
        <v>1603.67</v>
      </c>
      <c r="I28" s="99">
        <f t="shared" ref="I28:I38" si="10">SUM(N28:Y28)</f>
        <v>3628.9608999999996</v>
      </c>
      <c r="J28" s="98">
        <f t="shared" ref="J28:J38" si="11">TRUNC(I28*E28,2)</f>
        <v>19233.490000000002</v>
      </c>
      <c r="K28" s="99">
        <f t="shared" si="6"/>
        <v>671.03910000000042</v>
      </c>
      <c r="L28" s="98">
        <f t="shared" ref="L28:L38" si="12">TRUNC(K28*E28,2)</f>
        <v>3556.5</v>
      </c>
      <c r="M28" s="116">
        <f t="shared" si="7"/>
        <v>0.15605560465116289</v>
      </c>
      <c r="N28" s="242"/>
      <c r="O28" s="177">
        <v>725.8</v>
      </c>
      <c r="P28" s="177">
        <v>0</v>
      </c>
      <c r="Q28" s="170">
        <v>558.1099999999999</v>
      </c>
      <c r="R28" s="237">
        <v>642.59730000000013</v>
      </c>
      <c r="S28" s="164">
        <v>80.250299999999925</v>
      </c>
      <c r="T28" s="237">
        <v>644.27729999999997</v>
      </c>
      <c r="U28" s="236">
        <v>44.009999999999764</v>
      </c>
      <c r="V28" s="236">
        <v>617.73600000000033</v>
      </c>
      <c r="W28" s="236">
        <v>13.599999999999454</v>
      </c>
      <c r="X28" s="236"/>
      <c r="Y28" s="164">
        <f>'201'!C19</f>
        <v>302.58000000000038</v>
      </c>
      <c r="Z28" s="203"/>
      <c r="AA28" s="204"/>
    </row>
    <row r="29" spans="1:29" ht="75" customHeight="1">
      <c r="A29" s="117">
        <v>202</v>
      </c>
      <c r="B29" s="118" t="s">
        <v>73</v>
      </c>
      <c r="C29" s="117" t="s">
        <v>99</v>
      </c>
      <c r="D29" s="119">
        <v>4300</v>
      </c>
      <c r="E29" s="98">
        <v>51.11</v>
      </c>
      <c r="F29" s="98">
        <f t="shared" si="8"/>
        <v>219773</v>
      </c>
      <c r="G29" s="126">
        <f t="shared" si="5"/>
        <v>165.19000000000005</v>
      </c>
      <c r="H29" s="98">
        <f t="shared" si="9"/>
        <v>8442.86</v>
      </c>
      <c r="I29" s="99">
        <f t="shared" si="10"/>
        <v>3628.9632999999999</v>
      </c>
      <c r="J29" s="98">
        <f t="shared" si="11"/>
        <v>185476.31</v>
      </c>
      <c r="K29" s="99">
        <f t="shared" si="6"/>
        <v>671.03670000000011</v>
      </c>
      <c r="L29" s="98">
        <f t="shared" si="12"/>
        <v>34296.68</v>
      </c>
      <c r="M29" s="116">
        <f t="shared" si="7"/>
        <v>0.15605504651162794</v>
      </c>
      <c r="N29" s="242"/>
      <c r="O29" s="177">
        <v>681.33999999999992</v>
      </c>
      <c r="P29" s="177"/>
      <c r="Q29" s="170">
        <v>386.43999999999994</v>
      </c>
      <c r="R29" s="237">
        <v>484.98849999999993</v>
      </c>
      <c r="S29" s="164">
        <v>453.98880000000008</v>
      </c>
      <c r="T29" s="237">
        <v>644.28</v>
      </c>
      <c r="U29" s="236">
        <v>44.009999999999764</v>
      </c>
      <c r="V29" s="236">
        <v>572.35300000000052</v>
      </c>
      <c r="W29" s="236">
        <v>58.982999999999265</v>
      </c>
      <c r="X29" s="236">
        <v>137.39000000000033</v>
      </c>
      <c r="Y29" s="164">
        <f>'202'!C19</f>
        <v>165.19000000000005</v>
      </c>
      <c r="Z29" s="203"/>
      <c r="AA29" s="204"/>
      <c r="AC29" s="208"/>
    </row>
    <row r="30" spans="1:29">
      <c r="A30" s="117">
        <v>203</v>
      </c>
      <c r="B30" s="118" t="s">
        <v>191</v>
      </c>
      <c r="C30" s="117" t="s">
        <v>5</v>
      </c>
      <c r="D30" s="119">
        <v>950</v>
      </c>
      <c r="E30" s="98">
        <v>46.41</v>
      </c>
      <c r="F30" s="98">
        <f t="shared" si="8"/>
        <v>44089.5</v>
      </c>
      <c r="G30" s="126">
        <f t="shared" si="5"/>
        <v>0</v>
      </c>
      <c r="H30" s="98">
        <f t="shared" si="9"/>
        <v>0</v>
      </c>
      <c r="I30" s="99">
        <f t="shared" si="10"/>
        <v>950</v>
      </c>
      <c r="J30" s="98">
        <f t="shared" si="11"/>
        <v>44089.5</v>
      </c>
      <c r="K30" s="99">
        <f t="shared" si="6"/>
        <v>0</v>
      </c>
      <c r="L30" s="98">
        <f t="shared" si="12"/>
        <v>0</v>
      </c>
      <c r="M30" s="116">
        <f t="shared" si="7"/>
        <v>0</v>
      </c>
      <c r="N30" s="242"/>
      <c r="O30" s="177">
        <v>235.04999999999995</v>
      </c>
      <c r="P30" s="177"/>
      <c r="Q30" s="170"/>
      <c r="R30" s="237">
        <v>22.949999999999989</v>
      </c>
      <c r="S30" s="164">
        <v>316.61000000000007</v>
      </c>
      <c r="T30" s="237">
        <v>88.37</v>
      </c>
      <c r="U30" s="236"/>
      <c r="V30" s="236">
        <v>128.87</v>
      </c>
      <c r="W30" s="236">
        <v>148.24</v>
      </c>
      <c r="X30" s="236">
        <v>9.91</v>
      </c>
      <c r="Y30" s="164"/>
      <c r="Z30" s="203"/>
    </row>
    <row r="31" spans="1:29" ht="38.25">
      <c r="A31" s="117">
        <v>204</v>
      </c>
      <c r="B31" s="118" t="s">
        <v>74</v>
      </c>
      <c r="C31" s="117" t="s">
        <v>99</v>
      </c>
      <c r="D31" s="119">
        <v>4150</v>
      </c>
      <c r="E31" s="98">
        <v>178.45</v>
      </c>
      <c r="F31" s="98">
        <f t="shared" si="8"/>
        <v>740567.5</v>
      </c>
      <c r="G31" s="126">
        <f t="shared" si="5"/>
        <v>224.24299999999994</v>
      </c>
      <c r="H31" s="98">
        <f t="shared" si="9"/>
        <v>40016.160000000003</v>
      </c>
      <c r="I31" s="99">
        <f t="shared" si="10"/>
        <v>3510.3136</v>
      </c>
      <c r="J31" s="98">
        <f t="shared" si="11"/>
        <v>626415.46</v>
      </c>
      <c r="K31" s="99">
        <f t="shared" si="6"/>
        <v>639.68640000000005</v>
      </c>
      <c r="L31" s="98">
        <f t="shared" si="12"/>
        <v>114152.03</v>
      </c>
      <c r="M31" s="116">
        <f t="shared" si="7"/>
        <v>0.15414130120481928</v>
      </c>
      <c r="N31" s="242"/>
      <c r="O31" s="177"/>
      <c r="P31" s="177">
        <v>534.9</v>
      </c>
      <c r="Q31" s="170">
        <v>368.75</v>
      </c>
      <c r="R31" s="237">
        <v>425.21999999999991</v>
      </c>
      <c r="S31" s="164">
        <v>340.38850000000002</v>
      </c>
      <c r="T31" s="237">
        <v>548.26879999999983</v>
      </c>
      <c r="U31" s="236">
        <v>322.94300000000021</v>
      </c>
      <c r="V31" s="236">
        <v>469.4702999999995</v>
      </c>
      <c r="W31" s="236">
        <v>131.13999999999987</v>
      </c>
      <c r="X31" s="236">
        <v>144.99000000000069</v>
      </c>
      <c r="Y31" s="164">
        <f>'204'!C18</f>
        <v>224.24299999999994</v>
      </c>
      <c r="Z31" s="203"/>
      <c r="AA31" s="205"/>
      <c r="AC31" s="208"/>
    </row>
    <row r="32" spans="1:29" ht="51">
      <c r="A32" s="117">
        <v>205</v>
      </c>
      <c r="B32" s="118" t="s">
        <v>75</v>
      </c>
      <c r="C32" s="117" t="s">
        <v>99</v>
      </c>
      <c r="D32" s="119">
        <v>4150</v>
      </c>
      <c r="E32" s="98">
        <v>15.41</v>
      </c>
      <c r="F32" s="98">
        <f t="shared" si="8"/>
        <v>63951.5</v>
      </c>
      <c r="G32" s="126">
        <f t="shared" si="5"/>
        <v>471.84299999999939</v>
      </c>
      <c r="H32" s="98">
        <f t="shared" si="9"/>
        <v>7271.1</v>
      </c>
      <c r="I32" s="99">
        <f t="shared" si="10"/>
        <v>3510.3107999999997</v>
      </c>
      <c r="J32" s="98">
        <f t="shared" si="11"/>
        <v>54093.88</v>
      </c>
      <c r="K32" s="99">
        <f t="shared" si="6"/>
        <v>639.68920000000026</v>
      </c>
      <c r="L32" s="98">
        <f t="shared" si="12"/>
        <v>9857.61</v>
      </c>
      <c r="M32" s="116">
        <f t="shared" si="7"/>
        <v>0.15414197590361453</v>
      </c>
      <c r="N32" s="242"/>
      <c r="O32" s="177"/>
      <c r="P32" s="177">
        <v>376</v>
      </c>
      <c r="Q32" s="170">
        <v>368.75</v>
      </c>
      <c r="R32" s="237">
        <v>189.18</v>
      </c>
      <c r="S32" s="164">
        <v>394.93749999999989</v>
      </c>
      <c r="T32" s="237">
        <v>662.87730000000033</v>
      </c>
      <c r="U32" s="236"/>
      <c r="V32" s="236">
        <v>669.6099999999999</v>
      </c>
      <c r="W32" s="236">
        <v>369.51299999999992</v>
      </c>
      <c r="X32" s="236">
        <v>7.6000000000003638</v>
      </c>
      <c r="Y32" s="164">
        <f>'205'!C19</f>
        <v>471.84299999999939</v>
      </c>
      <c r="Z32" s="203"/>
      <c r="AA32" s="205"/>
    </row>
    <row r="33" spans="1:25" ht="38.25">
      <c r="A33" s="117">
        <v>206</v>
      </c>
      <c r="B33" s="118" t="s">
        <v>76</v>
      </c>
      <c r="C33" s="117" t="s">
        <v>5</v>
      </c>
      <c r="D33" s="119">
        <v>300</v>
      </c>
      <c r="E33" s="98">
        <v>17.29</v>
      </c>
      <c r="F33" s="98">
        <f t="shared" si="8"/>
        <v>5187</v>
      </c>
      <c r="G33" s="126">
        <f t="shared" si="5"/>
        <v>0</v>
      </c>
      <c r="H33" s="98">
        <f t="shared" si="9"/>
        <v>0</v>
      </c>
      <c r="I33" s="99">
        <f t="shared" si="10"/>
        <v>0</v>
      </c>
      <c r="J33" s="98">
        <f t="shared" si="11"/>
        <v>0</v>
      </c>
      <c r="K33" s="99">
        <f t="shared" si="6"/>
        <v>300</v>
      </c>
      <c r="L33" s="98">
        <f t="shared" si="12"/>
        <v>5187</v>
      </c>
      <c r="M33" s="116">
        <f t="shared" si="7"/>
        <v>1</v>
      </c>
      <c r="N33" s="242"/>
      <c r="O33" s="177"/>
      <c r="P33" s="177"/>
      <c r="Q33" s="170"/>
      <c r="R33" s="237"/>
      <c r="S33" s="164"/>
      <c r="T33" s="237"/>
      <c r="U33" s="236"/>
      <c r="V33" s="236"/>
      <c r="W33" s="236"/>
      <c r="X33" s="236"/>
      <c r="Y33" s="164"/>
    </row>
    <row r="34" spans="1:25" ht="25.5">
      <c r="A34" s="117">
        <v>207</v>
      </c>
      <c r="B34" s="118" t="s">
        <v>77</v>
      </c>
      <c r="C34" s="117" t="s">
        <v>99</v>
      </c>
      <c r="D34" s="119">
        <v>500</v>
      </c>
      <c r="E34" s="98">
        <v>15.94</v>
      </c>
      <c r="F34" s="98">
        <f t="shared" si="8"/>
        <v>7970</v>
      </c>
      <c r="G34" s="126">
        <f t="shared" si="5"/>
        <v>0</v>
      </c>
      <c r="H34" s="98">
        <f t="shared" si="9"/>
        <v>0</v>
      </c>
      <c r="I34" s="99">
        <f t="shared" si="10"/>
        <v>0</v>
      </c>
      <c r="J34" s="98">
        <f t="shared" si="11"/>
        <v>0</v>
      </c>
      <c r="K34" s="99">
        <f t="shared" si="6"/>
        <v>500</v>
      </c>
      <c r="L34" s="98">
        <f t="shared" si="12"/>
        <v>7970</v>
      </c>
      <c r="M34" s="116">
        <f t="shared" si="7"/>
        <v>1</v>
      </c>
      <c r="N34" s="242"/>
      <c r="O34" s="177"/>
      <c r="P34" s="177"/>
      <c r="Q34" s="170"/>
      <c r="R34" s="237"/>
      <c r="S34" s="164"/>
      <c r="T34" s="237"/>
      <c r="U34" s="236"/>
      <c r="V34" s="236"/>
      <c r="W34" s="236"/>
      <c r="X34" s="236"/>
      <c r="Y34" s="164"/>
    </row>
    <row r="35" spans="1:25" ht="38.25">
      <c r="A35" s="117">
        <v>208</v>
      </c>
      <c r="B35" s="118" t="s">
        <v>78</v>
      </c>
      <c r="C35" s="117" t="s">
        <v>10</v>
      </c>
      <c r="D35" s="119">
        <v>100</v>
      </c>
      <c r="E35" s="98">
        <v>16.11</v>
      </c>
      <c r="F35" s="98">
        <f t="shared" si="8"/>
        <v>1611</v>
      </c>
      <c r="G35" s="126">
        <f t="shared" si="5"/>
        <v>0</v>
      </c>
      <c r="H35" s="98">
        <f t="shared" si="9"/>
        <v>0</v>
      </c>
      <c r="I35" s="99">
        <f t="shared" si="10"/>
        <v>0</v>
      </c>
      <c r="J35" s="98">
        <f t="shared" si="11"/>
        <v>0</v>
      </c>
      <c r="K35" s="99">
        <f t="shared" si="6"/>
        <v>100</v>
      </c>
      <c r="L35" s="98">
        <f t="shared" si="12"/>
        <v>1611</v>
      </c>
      <c r="M35" s="116">
        <f t="shared" si="7"/>
        <v>1</v>
      </c>
      <c r="N35" s="242"/>
      <c r="O35" s="177"/>
      <c r="P35" s="177"/>
      <c r="Q35" s="170"/>
      <c r="R35" s="237"/>
      <c r="S35" s="164"/>
      <c r="T35" s="237"/>
      <c r="U35" s="236"/>
      <c r="V35" s="236"/>
      <c r="W35" s="236"/>
      <c r="X35" s="236"/>
      <c r="Y35" s="164"/>
    </row>
    <row r="36" spans="1:25" ht="25.5">
      <c r="A36" s="117">
        <v>209</v>
      </c>
      <c r="B36" s="120" t="s">
        <v>79</v>
      </c>
      <c r="C36" s="117" t="s">
        <v>10</v>
      </c>
      <c r="D36" s="119">
        <v>7</v>
      </c>
      <c r="E36" s="98">
        <v>81.45</v>
      </c>
      <c r="F36" s="98">
        <f t="shared" si="8"/>
        <v>570.15</v>
      </c>
      <c r="G36" s="126">
        <f t="shared" si="5"/>
        <v>0</v>
      </c>
      <c r="H36" s="98">
        <f t="shared" si="9"/>
        <v>0</v>
      </c>
      <c r="I36" s="99">
        <f t="shared" si="10"/>
        <v>0</v>
      </c>
      <c r="J36" s="98">
        <f t="shared" si="11"/>
        <v>0</v>
      </c>
      <c r="K36" s="99">
        <f t="shared" si="6"/>
        <v>7</v>
      </c>
      <c r="L36" s="98">
        <f t="shared" si="12"/>
        <v>570.15</v>
      </c>
      <c r="M36" s="116">
        <f t="shared" si="7"/>
        <v>1</v>
      </c>
      <c r="N36" s="242"/>
      <c r="O36" s="177"/>
      <c r="P36" s="177"/>
      <c r="Q36" s="170"/>
      <c r="R36" s="237"/>
      <c r="S36" s="164"/>
      <c r="T36" s="237"/>
      <c r="U36" s="236"/>
      <c r="V36" s="236"/>
      <c r="W36" s="236"/>
      <c r="X36" s="236"/>
      <c r="Y36" s="164"/>
    </row>
    <row r="37" spans="1:25" ht="25.5">
      <c r="A37" s="117">
        <v>210</v>
      </c>
      <c r="B37" s="118" t="s">
        <v>80</v>
      </c>
      <c r="C37" s="117" t="s">
        <v>99</v>
      </c>
      <c r="D37" s="119">
        <v>400</v>
      </c>
      <c r="E37" s="98">
        <v>8.82</v>
      </c>
      <c r="F37" s="98">
        <f t="shared" si="8"/>
        <v>3528</v>
      </c>
      <c r="G37" s="126">
        <f t="shared" si="5"/>
        <v>0</v>
      </c>
      <c r="H37" s="98">
        <f t="shared" si="9"/>
        <v>0</v>
      </c>
      <c r="I37" s="99">
        <f t="shared" si="10"/>
        <v>0</v>
      </c>
      <c r="J37" s="98">
        <f t="shared" si="11"/>
        <v>0</v>
      </c>
      <c r="K37" s="99">
        <f t="shared" si="6"/>
        <v>400</v>
      </c>
      <c r="L37" s="98">
        <f t="shared" si="12"/>
        <v>3528</v>
      </c>
      <c r="M37" s="116">
        <f t="shared" si="7"/>
        <v>1</v>
      </c>
      <c r="N37" s="242"/>
      <c r="O37" s="177"/>
      <c r="P37" s="177"/>
      <c r="Q37" s="170"/>
      <c r="R37" s="237"/>
      <c r="S37" s="164"/>
      <c r="T37" s="237"/>
      <c r="U37" s="236"/>
      <c r="V37" s="236"/>
      <c r="W37" s="236"/>
      <c r="X37" s="236"/>
      <c r="Y37" s="164"/>
    </row>
    <row r="38" spans="1:25" ht="25.5">
      <c r="A38" s="117">
        <v>211</v>
      </c>
      <c r="B38" s="118" t="s">
        <v>81</v>
      </c>
      <c r="C38" s="117" t="s">
        <v>103</v>
      </c>
      <c r="D38" s="119">
        <v>400</v>
      </c>
      <c r="E38" s="98">
        <v>7.93</v>
      </c>
      <c r="F38" s="98">
        <f t="shared" si="8"/>
        <v>3172</v>
      </c>
      <c r="G38" s="126">
        <f t="shared" si="5"/>
        <v>0</v>
      </c>
      <c r="H38" s="98">
        <f t="shared" si="9"/>
        <v>0</v>
      </c>
      <c r="I38" s="99">
        <f t="shared" si="10"/>
        <v>0</v>
      </c>
      <c r="J38" s="98">
        <f t="shared" si="11"/>
        <v>0</v>
      </c>
      <c r="K38" s="99">
        <f t="shared" si="6"/>
        <v>400</v>
      </c>
      <c r="L38" s="98">
        <f t="shared" si="12"/>
        <v>3172</v>
      </c>
      <c r="M38" s="116">
        <f t="shared" si="7"/>
        <v>1</v>
      </c>
      <c r="N38" s="242"/>
      <c r="O38" s="177"/>
      <c r="P38" s="177"/>
      <c r="Q38" s="170"/>
      <c r="R38" s="237"/>
      <c r="S38" s="164"/>
      <c r="T38" s="237"/>
      <c r="U38" s="236"/>
      <c r="V38" s="236"/>
      <c r="W38" s="236"/>
      <c r="X38" s="236"/>
      <c r="Y38" s="164"/>
    </row>
    <row r="39" spans="1:25">
      <c r="A39" s="111">
        <v>3</v>
      </c>
      <c r="B39" s="112" t="s">
        <v>82</v>
      </c>
      <c r="C39" s="112"/>
      <c r="D39" s="113"/>
      <c r="E39" s="114"/>
      <c r="F39" s="114">
        <f>SUM(F40:F45)</f>
        <v>175172.49000000002</v>
      </c>
      <c r="G39" s="115"/>
      <c r="H39" s="97">
        <f>TRUNC(SUM(H40:H45),2)</f>
        <v>0</v>
      </c>
      <c r="I39" s="97"/>
      <c r="J39" s="97">
        <f>TRUNC(SUM(J40:J45),2)</f>
        <v>6702.25</v>
      </c>
      <c r="K39" s="185"/>
      <c r="L39" s="97">
        <f>TRUNC(SUM(L40:L45),2)</f>
        <v>168470.25</v>
      </c>
      <c r="M39" s="172"/>
      <c r="N39" s="243"/>
      <c r="O39" s="195"/>
      <c r="P39" s="195"/>
      <c r="Q39" s="196"/>
      <c r="R39" s="196"/>
      <c r="S39" s="197"/>
      <c r="T39" s="196"/>
      <c r="U39" s="197"/>
      <c r="V39" s="197"/>
      <c r="W39" s="197"/>
      <c r="X39" s="197"/>
      <c r="Y39" s="197"/>
    </row>
    <row r="40" spans="1:25" ht="36.75" customHeight="1">
      <c r="A40" s="117">
        <v>301</v>
      </c>
      <c r="B40" s="118" t="s">
        <v>83</v>
      </c>
      <c r="C40" s="117" t="s">
        <v>10</v>
      </c>
      <c r="D40" s="119">
        <v>22</v>
      </c>
      <c r="E40" s="98">
        <v>7050.34</v>
      </c>
      <c r="F40" s="98">
        <f t="shared" ref="F40:F45" si="13">TRUNC(D40 * E40, 2)</f>
        <v>155107.48000000001</v>
      </c>
      <c r="G40" s="126">
        <f t="shared" si="5"/>
        <v>0</v>
      </c>
      <c r="H40" s="98">
        <f t="shared" ref="H40:H45" si="14">TRUNC(G40*E40,2)</f>
        <v>0</v>
      </c>
      <c r="I40" s="99">
        <f t="shared" ref="I40:I45" si="15">SUM(N40:Y40)</f>
        <v>0</v>
      </c>
      <c r="J40" s="98">
        <f t="shared" ref="J40:J45" si="16">TRUNC(I40*E40,2)</f>
        <v>0</v>
      </c>
      <c r="K40" s="99">
        <f t="shared" si="6"/>
        <v>22</v>
      </c>
      <c r="L40" s="98">
        <f>TRUNC(K40*E40,2)</f>
        <v>155107.48000000001</v>
      </c>
      <c r="M40" s="116">
        <f t="shared" si="7"/>
        <v>1</v>
      </c>
      <c r="N40" s="242"/>
      <c r="O40" s="177"/>
      <c r="P40" s="177"/>
      <c r="Q40" s="237"/>
      <c r="R40" s="237"/>
      <c r="S40" s="164"/>
      <c r="T40" s="237"/>
      <c r="U40" s="236"/>
      <c r="V40" s="236"/>
      <c r="W40" s="236"/>
      <c r="X40" s="236"/>
      <c r="Y40" s="164"/>
    </row>
    <row r="41" spans="1:25" ht="38.25">
      <c r="A41" s="117">
        <v>302</v>
      </c>
      <c r="B41" s="118" t="s">
        <v>84</v>
      </c>
      <c r="C41" s="117" t="s">
        <v>99</v>
      </c>
      <c r="D41" s="119">
        <v>17.600000000000001</v>
      </c>
      <c r="E41" s="98">
        <v>380.81</v>
      </c>
      <c r="F41" s="98">
        <f t="shared" si="13"/>
        <v>6702.25</v>
      </c>
      <c r="G41" s="126">
        <f t="shared" si="5"/>
        <v>0</v>
      </c>
      <c r="H41" s="98">
        <f t="shared" si="14"/>
        <v>0</v>
      </c>
      <c r="I41" s="99">
        <f t="shared" si="15"/>
        <v>17.600000000000001</v>
      </c>
      <c r="J41" s="98">
        <f t="shared" si="16"/>
        <v>6702.25</v>
      </c>
      <c r="K41" s="99">
        <f t="shared" si="6"/>
        <v>0</v>
      </c>
      <c r="L41" s="98">
        <f>TRUNC(K41*E41+0.01,2)</f>
        <v>0.01</v>
      </c>
      <c r="M41" s="116">
        <f t="shared" si="7"/>
        <v>0</v>
      </c>
      <c r="N41" s="242"/>
      <c r="O41" s="177"/>
      <c r="P41" s="177"/>
      <c r="Q41" s="237"/>
      <c r="R41" s="237"/>
      <c r="S41" s="164"/>
      <c r="T41" s="237"/>
      <c r="U41" s="236"/>
      <c r="V41" s="236"/>
      <c r="W41" s="236">
        <v>4.8000000000000007</v>
      </c>
      <c r="X41" s="236">
        <v>12.8</v>
      </c>
      <c r="Y41" s="164"/>
    </row>
    <row r="42" spans="1:25" ht="25.5">
      <c r="A42" s="117">
        <v>303</v>
      </c>
      <c r="B42" s="118" t="s">
        <v>85</v>
      </c>
      <c r="C42" s="117" t="s">
        <v>5</v>
      </c>
      <c r="D42" s="119">
        <v>130</v>
      </c>
      <c r="E42" s="98">
        <v>19.12</v>
      </c>
      <c r="F42" s="98">
        <f t="shared" si="13"/>
        <v>2485.6</v>
      </c>
      <c r="G42" s="126">
        <f t="shared" si="5"/>
        <v>0</v>
      </c>
      <c r="H42" s="98">
        <f t="shared" si="14"/>
        <v>0</v>
      </c>
      <c r="I42" s="99">
        <f t="shared" si="15"/>
        <v>0</v>
      </c>
      <c r="J42" s="98">
        <f t="shared" si="16"/>
        <v>0</v>
      </c>
      <c r="K42" s="99">
        <f t="shared" si="6"/>
        <v>130</v>
      </c>
      <c r="L42" s="98">
        <f>TRUNC(K42*E42,2)</f>
        <v>2485.6</v>
      </c>
      <c r="M42" s="116">
        <f t="shared" si="7"/>
        <v>1</v>
      </c>
      <c r="N42" s="242"/>
      <c r="O42" s="177"/>
      <c r="P42" s="177"/>
      <c r="Q42" s="237"/>
      <c r="R42" s="237"/>
      <c r="S42" s="164"/>
      <c r="T42" s="237"/>
      <c r="U42" s="236"/>
      <c r="V42" s="236"/>
      <c r="W42" s="236"/>
      <c r="X42" s="236"/>
      <c r="Y42" s="164"/>
    </row>
    <row r="43" spans="1:25" ht="38.25">
      <c r="A43" s="117">
        <v>304</v>
      </c>
      <c r="B43" s="118" t="s">
        <v>86</v>
      </c>
      <c r="C43" s="117" t="s">
        <v>5</v>
      </c>
      <c r="D43" s="119">
        <v>130</v>
      </c>
      <c r="E43" s="98">
        <v>7.74</v>
      </c>
      <c r="F43" s="98">
        <f t="shared" si="13"/>
        <v>1006.2</v>
      </c>
      <c r="G43" s="126">
        <f t="shared" si="5"/>
        <v>0</v>
      </c>
      <c r="H43" s="98">
        <f t="shared" si="14"/>
        <v>0</v>
      </c>
      <c r="I43" s="99">
        <f t="shared" si="15"/>
        <v>0</v>
      </c>
      <c r="J43" s="98">
        <f t="shared" si="16"/>
        <v>0</v>
      </c>
      <c r="K43" s="99">
        <f t="shared" si="6"/>
        <v>130</v>
      </c>
      <c r="L43" s="98">
        <f>TRUNC(K43*E43,2)</f>
        <v>1006.2</v>
      </c>
      <c r="M43" s="116">
        <f t="shared" si="7"/>
        <v>1</v>
      </c>
      <c r="N43" s="242"/>
      <c r="O43" s="177"/>
      <c r="P43" s="177"/>
      <c r="Q43" s="237"/>
      <c r="R43" s="237"/>
      <c r="S43" s="164"/>
      <c r="T43" s="237"/>
      <c r="U43" s="236"/>
      <c r="V43" s="236"/>
      <c r="W43" s="236"/>
      <c r="X43" s="236"/>
      <c r="Y43" s="164"/>
    </row>
    <row r="44" spans="1:25" ht="38.25">
      <c r="A44" s="117">
        <v>305</v>
      </c>
      <c r="B44" s="118" t="s">
        <v>87</v>
      </c>
      <c r="C44" s="117" t="s">
        <v>5</v>
      </c>
      <c r="D44" s="119">
        <v>132</v>
      </c>
      <c r="E44" s="98">
        <v>12.71</v>
      </c>
      <c r="F44" s="98">
        <f t="shared" si="13"/>
        <v>1677.72</v>
      </c>
      <c r="G44" s="126">
        <f t="shared" si="5"/>
        <v>0</v>
      </c>
      <c r="H44" s="98">
        <f t="shared" si="14"/>
        <v>0</v>
      </c>
      <c r="I44" s="99">
        <f t="shared" si="15"/>
        <v>0</v>
      </c>
      <c r="J44" s="98">
        <f t="shared" si="16"/>
        <v>0</v>
      </c>
      <c r="K44" s="99">
        <f t="shared" si="6"/>
        <v>132</v>
      </c>
      <c r="L44" s="98">
        <f>TRUNC(K44*E44,2)</f>
        <v>1677.72</v>
      </c>
      <c r="M44" s="116">
        <f t="shared" si="7"/>
        <v>1</v>
      </c>
      <c r="N44" s="242"/>
      <c r="O44" s="177"/>
      <c r="P44" s="177"/>
      <c r="Q44" s="237"/>
      <c r="R44" s="237"/>
      <c r="S44" s="164"/>
      <c r="T44" s="237"/>
      <c r="U44" s="236"/>
      <c r="V44" s="236"/>
      <c r="W44" s="236"/>
      <c r="X44" s="236"/>
      <c r="Y44" s="164"/>
    </row>
    <row r="45" spans="1:25" ht="38.25">
      <c r="A45" s="117">
        <v>306</v>
      </c>
      <c r="B45" s="118" t="s">
        <v>88</v>
      </c>
      <c r="C45" s="117" t="s">
        <v>5</v>
      </c>
      <c r="D45" s="119">
        <v>396</v>
      </c>
      <c r="E45" s="98">
        <v>20.69</v>
      </c>
      <c r="F45" s="98">
        <f t="shared" si="13"/>
        <v>8193.24</v>
      </c>
      <c r="G45" s="126">
        <f t="shared" si="5"/>
        <v>0</v>
      </c>
      <c r="H45" s="98">
        <f t="shared" si="14"/>
        <v>0</v>
      </c>
      <c r="I45" s="99">
        <f t="shared" si="15"/>
        <v>0</v>
      </c>
      <c r="J45" s="98">
        <f t="shared" si="16"/>
        <v>0</v>
      </c>
      <c r="K45" s="99">
        <f t="shared" si="6"/>
        <v>396</v>
      </c>
      <c r="L45" s="98">
        <f>TRUNC(K45*E45,2)</f>
        <v>8193.24</v>
      </c>
      <c r="M45" s="116">
        <f t="shared" si="7"/>
        <v>1</v>
      </c>
      <c r="N45" s="242"/>
      <c r="O45" s="177"/>
      <c r="P45" s="177"/>
      <c r="Q45" s="237"/>
      <c r="R45" s="237"/>
      <c r="S45" s="164"/>
      <c r="T45" s="237"/>
      <c r="U45" s="236"/>
      <c r="V45" s="236"/>
      <c r="W45" s="236"/>
      <c r="X45" s="236"/>
      <c r="Y45" s="164"/>
    </row>
    <row r="46" spans="1:25">
      <c r="A46" s="111">
        <v>4</v>
      </c>
      <c r="B46" s="112" t="s">
        <v>89</v>
      </c>
      <c r="C46" s="112"/>
      <c r="D46" s="113"/>
      <c r="E46" s="114"/>
      <c r="F46" s="114">
        <f>SUM(F47:F55)</f>
        <v>59525.200000000004</v>
      </c>
      <c r="G46" s="115"/>
      <c r="H46" s="97">
        <f>TRUNC(SUM(H47:H55),2)</f>
        <v>0</v>
      </c>
      <c r="I46" s="97"/>
      <c r="J46" s="97">
        <f>TRUNC(SUM(J47:J55),2)</f>
        <v>0</v>
      </c>
      <c r="K46" s="185"/>
      <c r="L46" s="97">
        <f>TRUNC(SUM(L47:L55),2)</f>
        <v>59525.2</v>
      </c>
      <c r="M46" s="172"/>
      <c r="N46" s="243"/>
      <c r="O46" s="195"/>
      <c r="P46" s="195"/>
      <c r="Q46" s="196"/>
      <c r="R46" s="196"/>
      <c r="S46" s="197"/>
      <c r="T46" s="196"/>
      <c r="U46" s="197"/>
      <c r="V46" s="197"/>
      <c r="W46" s="197"/>
      <c r="X46" s="197"/>
      <c r="Y46" s="197"/>
    </row>
    <row r="47" spans="1:25" ht="38.25">
      <c r="A47" s="117">
        <v>401</v>
      </c>
      <c r="B47" s="118" t="s">
        <v>90</v>
      </c>
      <c r="C47" s="117" t="s">
        <v>10</v>
      </c>
      <c r="D47" s="119">
        <v>20</v>
      </c>
      <c r="E47" s="98">
        <v>656.68</v>
      </c>
      <c r="F47" s="98">
        <f t="shared" ref="F47:F55" si="17">TRUNC(D47 * E47, 2)</f>
        <v>13133.6</v>
      </c>
      <c r="G47" s="126">
        <f t="shared" si="5"/>
        <v>0</v>
      </c>
      <c r="H47" s="98">
        <f t="shared" ref="H47:H55" si="18">TRUNC(G47*E47,2)</f>
        <v>0</v>
      </c>
      <c r="I47" s="99">
        <f>SUM(N47:Y47)</f>
        <v>0</v>
      </c>
      <c r="J47" s="98">
        <f t="shared" ref="J47:J55" si="19">TRUNC(I47*E47,2)</f>
        <v>0</v>
      </c>
      <c r="K47" s="99">
        <f t="shared" si="6"/>
        <v>20</v>
      </c>
      <c r="L47" s="99">
        <f t="shared" ref="L47:L55" si="20">TRUNC(K47*E47,2)</f>
        <v>13133.6</v>
      </c>
      <c r="M47" s="116">
        <f t="shared" si="7"/>
        <v>1</v>
      </c>
      <c r="N47" s="242"/>
      <c r="O47" s="177"/>
      <c r="P47" s="177"/>
      <c r="Q47" s="170"/>
      <c r="R47" s="237"/>
      <c r="S47" s="164"/>
      <c r="T47" s="237"/>
      <c r="U47" s="236"/>
      <c r="V47" s="236"/>
      <c r="W47" s="236"/>
      <c r="X47" s="236"/>
      <c r="Y47" s="164"/>
    </row>
    <row r="48" spans="1:25">
      <c r="A48" s="117">
        <v>402</v>
      </c>
      <c r="B48" s="118" t="s">
        <v>91</v>
      </c>
      <c r="C48" s="117" t="s">
        <v>99</v>
      </c>
      <c r="D48" s="119">
        <v>20</v>
      </c>
      <c r="E48" s="98">
        <v>29.51</v>
      </c>
      <c r="F48" s="98">
        <f t="shared" si="17"/>
        <v>590.20000000000005</v>
      </c>
      <c r="G48" s="126">
        <f t="shared" si="5"/>
        <v>0</v>
      </c>
      <c r="H48" s="98">
        <f t="shared" si="18"/>
        <v>0</v>
      </c>
      <c r="I48" s="99">
        <f t="shared" ref="I48:I55" si="21">SUM(N48:Y48)</f>
        <v>0</v>
      </c>
      <c r="J48" s="98">
        <f t="shared" si="19"/>
        <v>0</v>
      </c>
      <c r="K48" s="99">
        <f t="shared" si="6"/>
        <v>20</v>
      </c>
      <c r="L48" s="99">
        <f t="shared" si="20"/>
        <v>590.20000000000005</v>
      </c>
      <c r="M48" s="116">
        <f t="shared" si="7"/>
        <v>1</v>
      </c>
      <c r="N48" s="242"/>
      <c r="O48" s="177"/>
      <c r="P48" s="177"/>
      <c r="Q48" s="170"/>
      <c r="R48" s="237"/>
      <c r="S48" s="164"/>
      <c r="T48" s="237"/>
      <c r="U48" s="236"/>
      <c r="V48" s="236"/>
      <c r="W48" s="236"/>
      <c r="X48" s="236"/>
      <c r="Y48" s="164"/>
    </row>
    <row r="49" spans="1:27" ht="25.5">
      <c r="A49" s="117">
        <v>403</v>
      </c>
      <c r="B49" s="118" t="s">
        <v>92</v>
      </c>
      <c r="C49" s="117" t="s">
        <v>99</v>
      </c>
      <c r="D49" s="119">
        <v>20</v>
      </c>
      <c r="E49" s="98">
        <v>433.79</v>
      </c>
      <c r="F49" s="98">
        <f t="shared" si="17"/>
        <v>8675.7999999999993</v>
      </c>
      <c r="G49" s="126">
        <f t="shared" si="5"/>
        <v>0</v>
      </c>
      <c r="H49" s="98">
        <f t="shared" si="18"/>
        <v>0</v>
      </c>
      <c r="I49" s="99">
        <f t="shared" si="21"/>
        <v>0</v>
      </c>
      <c r="J49" s="98">
        <f t="shared" si="19"/>
        <v>0</v>
      </c>
      <c r="K49" s="99">
        <f t="shared" si="6"/>
        <v>20</v>
      </c>
      <c r="L49" s="99">
        <f t="shared" si="20"/>
        <v>8675.7999999999993</v>
      </c>
      <c r="M49" s="116">
        <f t="shared" si="7"/>
        <v>1</v>
      </c>
      <c r="N49" s="242"/>
      <c r="O49" s="177"/>
      <c r="P49" s="177"/>
      <c r="Q49" s="170"/>
      <c r="R49" s="237"/>
      <c r="S49" s="164"/>
      <c r="T49" s="237"/>
      <c r="U49" s="236"/>
      <c r="V49" s="236"/>
      <c r="W49" s="236"/>
      <c r="X49" s="236"/>
      <c r="Y49" s="164"/>
    </row>
    <row r="50" spans="1:27" ht="25.5">
      <c r="A50" s="117">
        <v>404</v>
      </c>
      <c r="B50" s="118" t="s">
        <v>93</v>
      </c>
      <c r="C50" s="117" t="s">
        <v>99</v>
      </c>
      <c r="D50" s="119">
        <v>20</v>
      </c>
      <c r="E50" s="98">
        <v>348.72</v>
      </c>
      <c r="F50" s="98">
        <f t="shared" si="17"/>
        <v>6974.4</v>
      </c>
      <c r="G50" s="126">
        <f t="shared" si="5"/>
        <v>0</v>
      </c>
      <c r="H50" s="98">
        <f t="shared" si="18"/>
        <v>0</v>
      </c>
      <c r="I50" s="99">
        <f t="shared" si="21"/>
        <v>0</v>
      </c>
      <c r="J50" s="98">
        <f t="shared" si="19"/>
        <v>0</v>
      </c>
      <c r="K50" s="99">
        <f t="shared" si="6"/>
        <v>20</v>
      </c>
      <c r="L50" s="99">
        <f t="shared" si="20"/>
        <v>6974.4</v>
      </c>
      <c r="M50" s="116">
        <f t="shared" si="7"/>
        <v>1</v>
      </c>
      <c r="N50" s="242"/>
      <c r="O50" s="177"/>
      <c r="P50" s="177"/>
      <c r="Q50" s="170"/>
      <c r="R50" s="237"/>
      <c r="S50" s="164"/>
      <c r="T50" s="237"/>
      <c r="U50" s="236"/>
      <c r="V50" s="236"/>
      <c r="W50" s="236"/>
      <c r="X50" s="236"/>
      <c r="Y50" s="164"/>
    </row>
    <row r="51" spans="1:27">
      <c r="A51" s="117">
        <v>405</v>
      </c>
      <c r="B51" s="118" t="s">
        <v>94</v>
      </c>
      <c r="C51" s="117" t="s">
        <v>99</v>
      </c>
      <c r="D51" s="119">
        <v>20</v>
      </c>
      <c r="E51" s="98">
        <v>5.89</v>
      </c>
      <c r="F51" s="98">
        <f t="shared" si="17"/>
        <v>117.8</v>
      </c>
      <c r="G51" s="126">
        <f t="shared" si="5"/>
        <v>0</v>
      </c>
      <c r="H51" s="98">
        <f t="shared" si="18"/>
        <v>0</v>
      </c>
      <c r="I51" s="99">
        <f t="shared" si="21"/>
        <v>0</v>
      </c>
      <c r="J51" s="98">
        <f t="shared" si="19"/>
        <v>0</v>
      </c>
      <c r="K51" s="99">
        <f t="shared" si="6"/>
        <v>20</v>
      </c>
      <c r="L51" s="99">
        <f t="shared" si="20"/>
        <v>117.8</v>
      </c>
      <c r="M51" s="116">
        <f t="shared" si="7"/>
        <v>1</v>
      </c>
      <c r="N51" s="242"/>
      <c r="O51" s="177"/>
      <c r="P51" s="177"/>
      <c r="Q51" s="170"/>
      <c r="R51" s="237"/>
      <c r="S51" s="164"/>
      <c r="T51" s="237"/>
      <c r="U51" s="236"/>
      <c r="V51" s="236"/>
      <c r="W51" s="236"/>
      <c r="X51" s="236"/>
      <c r="Y51" s="164"/>
    </row>
    <row r="52" spans="1:27" ht="25.5">
      <c r="A52" s="117">
        <v>406</v>
      </c>
      <c r="B52" s="118" t="s">
        <v>95</v>
      </c>
      <c r="C52" s="117" t="s">
        <v>99</v>
      </c>
      <c r="D52" s="119">
        <v>20</v>
      </c>
      <c r="E52" s="98">
        <v>250.71</v>
      </c>
      <c r="F52" s="98">
        <f t="shared" si="17"/>
        <v>5014.2</v>
      </c>
      <c r="G52" s="126">
        <f t="shared" si="5"/>
        <v>0</v>
      </c>
      <c r="H52" s="98">
        <f t="shared" si="18"/>
        <v>0</v>
      </c>
      <c r="I52" s="99">
        <f t="shared" si="21"/>
        <v>0</v>
      </c>
      <c r="J52" s="98">
        <f t="shared" si="19"/>
        <v>0</v>
      </c>
      <c r="K52" s="99">
        <f t="shared" si="6"/>
        <v>20</v>
      </c>
      <c r="L52" s="99">
        <f t="shared" si="20"/>
        <v>5014.2</v>
      </c>
      <c r="M52" s="116">
        <f t="shared" si="7"/>
        <v>1</v>
      </c>
      <c r="N52" s="242"/>
      <c r="O52" s="177"/>
      <c r="P52" s="177"/>
      <c r="Q52" s="170"/>
      <c r="R52" s="237"/>
      <c r="S52" s="164"/>
      <c r="T52" s="237"/>
      <c r="U52" s="236"/>
      <c r="V52" s="236"/>
      <c r="W52" s="236"/>
      <c r="X52" s="236"/>
      <c r="Y52" s="164"/>
    </row>
    <row r="53" spans="1:27" ht="25.5">
      <c r="A53" s="117">
        <v>407</v>
      </c>
      <c r="B53" s="118" t="s">
        <v>96</v>
      </c>
      <c r="C53" s="117" t="s">
        <v>99</v>
      </c>
      <c r="D53" s="119">
        <v>40</v>
      </c>
      <c r="E53" s="98">
        <v>18.87</v>
      </c>
      <c r="F53" s="98">
        <f t="shared" si="17"/>
        <v>754.8</v>
      </c>
      <c r="G53" s="126">
        <f t="shared" si="5"/>
        <v>0</v>
      </c>
      <c r="H53" s="98">
        <f t="shared" si="18"/>
        <v>0</v>
      </c>
      <c r="I53" s="99">
        <f t="shared" si="21"/>
        <v>0</v>
      </c>
      <c r="J53" s="98">
        <f t="shared" si="19"/>
        <v>0</v>
      </c>
      <c r="K53" s="99">
        <f t="shared" si="6"/>
        <v>40</v>
      </c>
      <c r="L53" s="99">
        <f t="shared" si="20"/>
        <v>754.8</v>
      </c>
      <c r="M53" s="116">
        <f t="shared" si="7"/>
        <v>1</v>
      </c>
      <c r="N53" s="242"/>
      <c r="O53" s="177"/>
      <c r="P53" s="177"/>
      <c r="Q53" s="170"/>
      <c r="R53" s="237"/>
      <c r="S53" s="164"/>
      <c r="T53" s="237"/>
      <c r="U53" s="236"/>
      <c r="V53" s="236"/>
      <c r="W53" s="236"/>
      <c r="X53" s="236"/>
      <c r="Y53" s="164"/>
    </row>
    <row r="54" spans="1:27">
      <c r="A54" s="117">
        <v>408</v>
      </c>
      <c r="B54" s="118" t="s">
        <v>97</v>
      </c>
      <c r="C54" s="117" t="s">
        <v>45</v>
      </c>
      <c r="D54" s="119">
        <v>20</v>
      </c>
      <c r="E54" s="98">
        <v>13.87</v>
      </c>
      <c r="F54" s="98">
        <f t="shared" si="17"/>
        <v>277.39999999999998</v>
      </c>
      <c r="G54" s="126">
        <f t="shared" si="5"/>
        <v>0</v>
      </c>
      <c r="H54" s="98">
        <f t="shared" si="18"/>
        <v>0</v>
      </c>
      <c r="I54" s="99">
        <f t="shared" si="21"/>
        <v>0</v>
      </c>
      <c r="J54" s="98">
        <f t="shared" si="19"/>
        <v>0</v>
      </c>
      <c r="K54" s="99">
        <f t="shared" si="6"/>
        <v>20</v>
      </c>
      <c r="L54" s="99">
        <f t="shared" si="20"/>
        <v>277.39999999999998</v>
      </c>
      <c r="M54" s="116">
        <f t="shared" si="7"/>
        <v>1</v>
      </c>
      <c r="N54" s="242"/>
      <c r="O54" s="177"/>
      <c r="P54" s="177"/>
      <c r="Q54" s="170"/>
      <c r="R54" s="237"/>
      <c r="S54" s="164"/>
      <c r="T54" s="237"/>
      <c r="U54" s="236"/>
      <c r="V54" s="236"/>
      <c r="W54" s="236"/>
      <c r="X54" s="236"/>
      <c r="Y54" s="164"/>
    </row>
    <row r="55" spans="1:27" ht="30.75" customHeight="1">
      <c r="A55" s="117">
        <v>409</v>
      </c>
      <c r="B55" s="118" t="s">
        <v>98</v>
      </c>
      <c r="C55" s="117" t="s">
        <v>99</v>
      </c>
      <c r="D55" s="119">
        <v>4150</v>
      </c>
      <c r="E55" s="98">
        <v>5.78</v>
      </c>
      <c r="F55" s="98">
        <f t="shared" si="17"/>
        <v>23987</v>
      </c>
      <c r="G55" s="126">
        <f t="shared" si="5"/>
        <v>0</v>
      </c>
      <c r="H55" s="98">
        <f t="shared" si="18"/>
        <v>0</v>
      </c>
      <c r="I55" s="99">
        <f t="shared" si="21"/>
        <v>0</v>
      </c>
      <c r="J55" s="98">
        <f t="shared" si="19"/>
        <v>0</v>
      </c>
      <c r="K55" s="99">
        <f t="shared" si="6"/>
        <v>4150</v>
      </c>
      <c r="L55" s="99">
        <f t="shared" si="20"/>
        <v>23987</v>
      </c>
      <c r="M55" s="116">
        <f t="shared" si="7"/>
        <v>1</v>
      </c>
      <c r="N55" s="242"/>
      <c r="O55" s="177"/>
      <c r="P55" s="177"/>
      <c r="Q55" s="170"/>
      <c r="R55" s="237"/>
      <c r="S55" s="164"/>
      <c r="T55" s="237"/>
      <c r="U55" s="236"/>
      <c r="V55" s="236"/>
      <c r="W55" s="236"/>
      <c r="X55" s="236"/>
      <c r="Y55" s="164"/>
    </row>
    <row r="56" spans="1:27" ht="16.5" customHeight="1">
      <c r="A56" s="308" t="s">
        <v>105</v>
      </c>
      <c r="B56" s="308"/>
      <c r="C56" s="308"/>
      <c r="D56" s="308"/>
      <c r="E56" s="308"/>
      <c r="F56" s="100">
        <f>SUM(F46,F39,F27,F11)</f>
        <v>1765148.5899999999</v>
      </c>
      <c r="G56" s="121"/>
      <c r="H56" s="100">
        <f>TRUNC(SUM(H46,H39,H27,H11),2)</f>
        <v>74041.759999999995</v>
      </c>
      <c r="I56" s="100"/>
      <c r="J56" s="100">
        <f>TRUNC(SUM(J46,J39,J27,J11),2)</f>
        <v>1318030.6299999999</v>
      </c>
      <c r="K56" s="185"/>
      <c r="L56" s="100">
        <f>TRUNC(SUM(L46,L39,L27,L11),2)</f>
        <v>447117.89</v>
      </c>
      <c r="M56" s="172">
        <f>(F56-J56)/F56</f>
        <v>0.25330329839257326</v>
      </c>
      <c r="N56" s="243"/>
      <c r="O56" s="195"/>
      <c r="P56" s="195"/>
      <c r="Q56" s="196"/>
      <c r="R56" s="196"/>
      <c r="S56" s="197"/>
      <c r="T56" s="196"/>
      <c r="U56" s="197"/>
      <c r="V56" s="197"/>
      <c r="W56" s="197"/>
      <c r="X56" s="197"/>
      <c r="Y56" s="197"/>
      <c r="AA56" s="205"/>
    </row>
    <row r="57" spans="1:27" ht="16.5" customHeight="1">
      <c r="A57" s="308" t="s">
        <v>106</v>
      </c>
      <c r="B57" s="308"/>
      <c r="C57" s="308"/>
      <c r="D57" s="308"/>
      <c r="E57" s="308"/>
      <c r="F57" s="100">
        <f>TRUNC(F56*0.2502,2)</f>
        <v>441640.17</v>
      </c>
      <c r="G57" s="121"/>
      <c r="H57" s="100">
        <f>TRUNC(H56*0.2502,2)</f>
        <v>18525.240000000002</v>
      </c>
      <c r="I57" s="100"/>
      <c r="J57" s="100">
        <f>TRUNC(J56*0.2502,2)</f>
        <v>329771.26</v>
      </c>
      <c r="K57" s="185"/>
      <c r="L57" s="100">
        <f>TRUNC(L56*0.2502,2)</f>
        <v>111868.89</v>
      </c>
      <c r="M57" s="172">
        <f t="shared" ref="M57:M58" si="22">(F57-J57)/F57</f>
        <v>0.25330329439914845</v>
      </c>
      <c r="N57" s="243"/>
      <c r="O57" s="195"/>
      <c r="P57" s="195"/>
      <c r="Q57" s="196"/>
      <c r="R57" s="196"/>
      <c r="S57" s="197"/>
      <c r="T57" s="196"/>
      <c r="U57" s="197"/>
      <c r="V57" s="197"/>
      <c r="W57" s="197"/>
      <c r="X57" s="197"/>
      <c r="Y57" s="197"/>
      <c r="AA57" s="205"/>
    </row>
    <row r="58" spans="1:27" ht="16.5" customHeight="1">
      <c r="A58" s="308" t="s">
        <v>107</v>
      </c>
      <c r="B58" s="308"/>
      <c r="C58" s="308"/>
      <c r="D58" s="308"/>
      <c r="E58" s="308"/>
      <c r="F58" s="100">
        <f>SUM(F56:F57)</f>
        <v>2206788.7599999998</v>
      </c>
      <c r="G58" s="121"/>
      <c r="H58" s="100">
        <f>TRUNC(SUM(H56:H57),2)</f>
        <v>92567</v>
      </c>
      <c r="I58" s="100"/>
      <c r="J58" s="100">
        <f>TRUNC(SUM(J56:J57),2)-0.44</f>
        <v>1647801.45</v>
      </c>
      <c r="K58" s="185"/>
      <c r="L58" s="100">
        <f>TRUNC(SUM(L56:L57),2)</f>
        <v>558986.78</v>
      </c>
      <c r="M58" s="172">
        <f t="shared" si="22"/>
        <v>0.25330349697811577</v>
      </c>
      <c r="N58" s="243"/>
      <c r="O58" s="195"/>
      <c r="P58" s="195"/>
      <c r="Q58" s="196"/>
      <c r="R58" s="196"/>
      <c r="S58" s="197"/>
      <c r="T58" s="196"/>
      <c r="U58" s="197"/>
      <c r="V58" s="197"/>
      <c r="W58" s="197"/>
      <c r="X58" s="197"/>
      <c r="Y58" s="197"/>
      <c r="AA58" s="205"/>
    </row>
    <row r="59" spans="1:27" ht="90" customHeight="1">
      <c r="A59" s="302" t="s">
        <v>298</v>
      </c>
      <c r="B59" s="303"/>
      <c r="C59" s="303" t="s">
        <v>145</v>
      </c>
      <c r="D59" s="303"/>
      <c r="E59" s="303"/>
      <c r="F59" s="303"/>
      <c r="G59" s="303" t="s">
        <v>146</v>
      </c>
      <c r="H59" s="303"/>
      <c r="I59" s="303"/>
      <c r="J59" s="303" t="s">
        <v>193</v>
      </c>
      <c r="K59" s="303"/>
      <c r="L59" s="303"/>
      <c r="M59" s="309"/>
      <c r="N59" s="6"/>
      <c r="O59" s="326"/>
      <c r="P59" s="327"/>
      <c r="U59" s="321"/>
      <c r="V59" s="322"/>
      <c r="Z59" s="207"/>
      <c r="AA59" s="206"/>
    </row>
  </sheetData>
  <mergeCells count="36">
    <mergeCell ref="X10:X11"/>
    <mergeCell ref="O10:O11"/>
    <mergeCell ref="P10:P11"/>
    <mergeCell ref="W10:W11"/>
    <mergeCell ref="S10:S11"/>
    <mergeCell ref="T10:T11"/>
    <mergeCell ref="U10:U11"/>
    <mergeCell ref="V10:V11"/>
    <mergeCell ref="E8:E10"/>
    <mergeCell ref="K8:M9"/>
    <mergeCell ref="U59:V59"/>
    <mergeCell ref="N10:N11"/>
    <mergeCell ref="Q10:Q11"/>
    <mergeCell ref="R10:R11"/>
    <mergeCell ref="O59:P59"/>
    <mergeCell ref="B2:M2"/>
    <mergeCell ref="B3:M3"/>
    <mergeCell ref="B4:M4"/>
    <mergeCell ref="B5:M5"/>
    <mergeCell ref="A6:M7"/>
    <mergeCell ref="Z10:Z11"/>
    <mergeCell ref="C8:C10"/>
    <mergeCell ref="B8:B10"/>
    <mergeCell ref="A8:A10"/>
    <mergeCell ref="A59:B59"/>
    <mergeCell ref="I8:J9"/>
    <mergeCell ref="A56:E56"/>
    <mergeCell ref="A57:E57"/>
    <mergeCell ref="A58:E58"/>
    <mergeCell ref="C59:F59"/>
    <mergeCell ref="G59:I59"/>
    <mergeCell ref="J59:M59"/>
    <mergeCell ref="G8:H9"/>
    <mergeCell ref="D8:D10"/>
    <mergeCell ref="Y10:Y11"/>
    <mergeCell ref="F8:F10"/>
  </mergeCells>
  <phoneticPr fontId="54" type="noConversion"/>
  <pageMargins left="0.51181102362204722" right="0.51181102362204722" top="0.78740157480314965" bottom="0.78740157480314965" header="0.31496062992125984" footer="0.31496062992125984"/>
  <pageSetup paperSize="9" scale="60" fitToHeight="0" orientation="landscape" r:id="rId1"/>
  <headerFooter>
    <oddFooter>&amp;C&amp;P / &amp;N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10.14062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54" t="s">
        <v>123</v>
      </c>
      <c r="C6" s="354"/>
      <c r="D6" s="354"/>
      <c r="E6" s="354"/>
      <c r="F6" s="354"/>
      <c r="G6" s="354"/>
      <c r="H6" s="355"/>
    </row>
    <row r="7" spans="1:8" ht="49.5" customHeight="1">
      <c r="A7" s="68">
        <v>111</v>
      </c>
      <c r="B7" s="377" t="s">
        <v>66</v>
      </c>
      <c r="C7" s="377"/>
      <c r="D7" s="377"/>
      <c r="E7" s="377"/>
      <c r="F7" s="377"/>
      <c r="G7" s="377"/>
      <c r="H7" s="378"/>
    </row>
    <row r="8" spans="1:8" ht="15.75" customHeight="1">
      <c r="A8" s="69"/>
      <c r="B8" s="345"/>
      <c r="C8" s="346"/>
      <c r="D8" s="346"/>
      <c r="E8" s="346"/>
      <c r="F8" s="346"/>
      <c r="G8" s="70" t="s">
        <v>124</v>
      </c>
      <c r="H8" s="90" t="s">
        <v>8</v>
      </c>
    </row>
    <row r="9" spans="1:8">
      <c r="A9" s="45"/>
      <c r="B9" s="46"/>
      <c r="C9" s="331"/>
      <c r="D9" s="331"/>
      <c r="E9" s="331"/>
      <c r="F9" s="47"/>
      <c r="G9" s="161"/>
      <c r="H9" s="48"/>
    </row>
    <row r="10" spans="1:8" ht="15.75">
      <c r="A10" s="382" t="s">
        <v>113</v>
      </c>
      <c r="B10" s="383"/>
      <c r="C10" s="352" t="s">
        <v>155</v>
      </c>
      <c r="D10" s="352"/>
      <c r="E10" s="161"/>
      <c r="F10" s="47"/>
      <c r="G10" s="161"/>
      <c r="H10" s="48"/>
    </row>
    <row r="11" spans="1:8" ht="15.75">
      <c r="A11" s="45"/>
      <c r="B11" s="73" t="s">
        <v>114</v>
      </c>
      <c r="C11" s="73"/>
      <c r="D11" s="73"/>
      <c r="E11" s="74"/>
      <c r="F11" s="74"/>
      <c r="G11" s="74" t="s">
        <v>9</v>
      </c>
      <c r="H11" s="48"/>
    </row>
    <row r="12" spans="1:8">
      <c r="A12" s="72"/>
      <c r="B12" s="75" t="s">
        <v>198</v>
      </c>
      <c r="C12" s="76"/>
      <c r="D12" s="75"/>
      <c r="E12" s="77"/>
      <c r="F12" s="78"/>
      <c r="G12" s="78">
        <v>1</v>
      </c>
      <c r="H12" s="48"/>
    </row>
    <row r="13" spans="1:8" ht="15.75">
      <c r="A13" s="45"/>
      <c r="B13" s="87" t="s">
        <v>9</v>
      </c>
      <c r="C13" s="88"/>
      <c r="D13" s="88"/>
      <c r="E13" s="88"/>
      <c r="F13" s="88"/>
      <c r="G13" s="89">
        <f>SUM(G12:G12)</f>
        <v>1</v>
      </c>
      <c r="H13" s="48"/>
    </row>
    <row r="14" spans="1:8">
      <c r="A14" s="45"/>
      <c r="B14" s="42"/>
      <c r="C14" s="42"/>
      <c r="D14" s="42"/>
      <c r="E14" s="42"/>
      <c r="F14" s="42"/>
      <c r="G14" s="42"/>
      <c r="H14" s="48"/>
    </row>
    <row r="15" spans="1:8" ht="15.75">
      <c r="A15" s="50"/>
      <c r="B15" s="79" t="s">
        <v>117</v>
      </c>
      <c r="C15" s="80">
        <v>18</v>
      </c>
      <c r="D15" s="42"/>
      <c r="E15" s="42"/>
      <c r="F15" s="252">
        <v>44501</v>
      </c>
      <c r="G15" s="189">
        <v>1</v>
      </c>
      <c r="H15" s="51"/>
    </row>
    <row r="16" spans="1:8" ht="15.75">
      <c r="A16" s="52"/>
      <c r="B16" s="79" t="s">
        <v>118</v>
      </c>
      <c r="C16" s="80">
        <v>10</v>
      </c>
      <c r="D16" s="42"/>
      <c r="E16" s="42"/>
      <c r="F16" s="252">
        <v>44531</v>
      </c>
      <c r="G16" s="189">
        <v>1</v>
      </c>
      <c r="H16" s="51"/>
    </row>
    <row r="17" spans="1:10" ht="15.75">
      <c r="A17" s="52"/>
      <c r="B17" s="79" t="s">
        <v>119</v>
      </c>
      <c r="C17" s="80">
        <f>C15-C16</f>
        <v>8</v>
      </c>
      <c r="D17" s="42"/>
      <c r="E17" s="42"/>
      <c r="F17" s="252">
        <v>44562</v>
      </c>
      <c r="G17" s="189">
        <v>1</v>
      </c>
      <c r="H17" s="51"/>
    </row>
    <row r="18" spans="1:10" ht="15.75">
      <c r="A18" s="160"/>
      <c r="B18" s="79" t="s">
        <v>120</v>
      </c>
      <c r="C18" s="80"/>
      <c r="D18" s="42"/>
      <c r="E18" s="42"/>
      <c r="F18" s="252">
        <v>44593</v>
      </c>
      <c r="G18" s="189">
        <v>1</v>
      </c>
      <c r="H18" s="51"/>
    </row>
    <row r="19" spans="1:10" ht="15.75">
      <c r="A19" s="160"/>
      <c r="B19" s="79" t="s">
        <v>121</v>
      </c>
      <c r="C19" s="80">
        <f>G12</f>
        <v>1</v>
      </c>
      <c r="D19" s="42"/>
      <c r="E19" s="42"/>
      <c r="F19" s="253">
        <v>44621</v>
      </c>
      <c r="G19" s="189">
        <v>1</v>
      </c>
      <c r="H19" s="51"/>
    </row>
    <row r="20" spans="1:10" ht="15.75">
      <c r="A20" s="160"/>
      <c r="B20" s="53"/>
      <c r="F20" s="252">
        <v>44652</v>
      </c>
      <c r="G20" s="189">
        <v>1</v>
      </c>
      <c r="H20" s="51"/>
    </row>
    <row r="21" spans="1:10">
      <c r="A21" s="160"/>
      <c r="F21" s="252">
        <v>44682</v>
      </c>
      <c r="G21" s="189">
        <v>1</v>
      </c>
      <c r="H21" s="51"/>
    </row>
    <row r="22" spans="1:10">
      <c r="A22" s="160"/>
      <c r="F22" s="252">
        <v>44714</v>
      </c>
      <c r="G22" s="189">
        <v>1</v>
      </c>
      <c r="H22" s="51"/>
    </row>
    <row r="23" spans="1:10">
      <c r="A23" s="160"/>
      <c r="F23" s="252">
        <v>44744</v>
      </c>
      <c r="G23" s="189">
        <v>1</v>
      </c>
      <c r="H23" s="51"/>
    </row>
    <row r="24" spans="1:10">
      <c r="A24" s="160"/>
      <c r="F24" s="252">
        <v>44774</v>
      </c>
      <c r="G24" s="189">
        <v>1</v>
      </c>
      <c r="H24" s="51"/>
      <c r="J24" t="s">
        <v>302</v>
      </c>
    </row>
    <row r="25" spans="1:10" ht="15.75">
      <c r="A25" s="45"/>
      <c r="B25" s="53"/>
      <c r="C25" s="42"/>
      <c r="D25" s="42"/>
      <c r="E25" s="42"/>
      <c r="F25" s="251"/>
      <c r="G25" s="42"/>
      <c r="H25" s="51"/>
    </row>
    <row r="26" spans="1:10" ht="15.75">
      <c r="A26" s="45"/>
      <c r="B26" s="53"/>
      <c r="C26" s="42"/>
      <c r="D26" s="42"/>
      <c r="E26" s="42"/>
      <c r="F26" s="251"/>
      <c r="G26" s="42"/>
      <c r="H26" s="51"/>
    </row>
    <row r="27" spans="1:10" ht="15.75">
      <c r="A27" s="45"/>
      <c r="B27" s="53"/>
      <c r="C27" s="42"/>
      <c r="D27" s="42"/>
      <c r="E27" s="42"/>
      <c r="F27" s="251"/>
      <c r="G27" s="42"/>
      <c r="H27" s="51"/>
    </row>
    <row r="28" spans="1:10" ht="15.75">
      <c r="A28" s="45"/>
      <c r="B28" s="53"/>
      <c r="C28" s="42"/>
      <c r="D28" s="42"/>
      <c r="E28" s="42"/>
      <c r="F28" s="251"/>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51"/>
      <c r="E36" s="351"/>
      <c r="F36" s="351"/>
      <c r="G36" s="124"/>
      <c r="H36" s="51"/>
    </row>
    <row r="37" spans="1:8" ht="15.75">
      <c r="A37" s="45"/>
      <c r="B37" s="53"/>
      <c r="C37" s="42"/>
      <c r="D37" s="42"/>
      <c r="E37" s="42"/>
      <c r="F37" s="42"/>
      <c r="G37" s="42"/>
      <c r="H37" s="51"/>
    </row>
    <row r="38" spans="1:8" ht="15.75">
      <c r="A38" s="45"/>
      <c r="B38" s="124"/>
      <c r="C38" s="124"/>
      <c r="D38" s="124"/>
      <c r="E38" s="42"/>
      <c r="F38" s="42"/>
      <c r="G38" s="35"/>
      <c r="H38" s="54"/>
    </row>
    <row r="39" spans="1:8" ht="15.75">
      <c r="A39" s="45"/>
      <c r="B39" s="124"/>
      <c r="C39" s="124"/>
      <c r="D39" s="124"/>
      <c r="E39" s="42"/>
      <c r="F39" s="42"/>
      <c r="G39" s="35"/>
      <c r="H39" s="54"/>
    </row>
    <row r="40" spans="1:8" ht="15.75">
      <c r="A40" s="45"/>
      <c r="B40" s="124"/>
      <c r="C40" s="124"/>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B43" s="290"/>
      <c r="D43" s="124"/>
      <c r="E43" s="42"/>
      <c r="F43" s="42"/>
      <c r="G43" s="35"/>
      <c r="H43" s="54"/>
    </row>
    <row r="44" spans="1:8" ht="15.75">
      <c r="A44" s="45"/>
      <c r="B44" s="291"/>
      <c r="C44" s="124"/>
      <c r="D44" s="124"/>
      <c r="E44" s="42"/>
      <c r="F44" s="42"/>
      <c r="G44" s="35"/>
      <c r="H44" s="54"/>
    </row>
    <row r="45" spans="1:8" ht="15.75">
      <c r="A45" s="45"/>
      <c r="B45" s="291"/>
      <c r="C45" s="124"/>
      <c r="D45" s="124"/>
      <c r="E45" s="42"/>
      <c r="F45" s="42"/>
      <c r="G45" s="35"/>
      <c r="H45" s="54"/>
    </row>
    <row r="46" spans="1:8" ht="15.75">
      <c r="A46" s="45"/>
      <c r="B46" s="291"/>
      <c r="C46" s="124"/>
      <c r="D46" s="124"/>
      <c r="E46" s="42"/>
      <c r="F46" s="42"/>
      <c r="G46" s="35"/>
      <c r="H46" s="54"/>
    </row>
    <row r="47" spans="1:8" ht="15.75">
      <c r="A47" s="45"/>
      <c r="B47" s="291"/>
      <c r="C47" s="124"/>
      <c r="D47" s="124"/>
      <c r="E47" s="42"/>
      <c r="F47" s="42"/>
      <c r="G47" s="35"/>
      <c r="H47" s="54"/>
    </row>
    <row r="48" spans="1:8" ht="15.75">
      <c r="A48" s="45"/>
      <c r="B48" s="291"/>
      <c r="C48" s="124"/>
      <c r="D48" s="124"/>
      <c r="E48" s="42"/>
      <c r="F48" s="42"/>
      <c r="G48" s="35"/>
      <c r="H48" s="54"/>
    </row>
    <row r="49" spans="1:8" ht="15.75">
      <c r="A49" s="45"/>
      <c r="B49" s="291"/>
      <c r="C49" s="124"/>
      <c r="D49" s="124"/>
      <c r="E49" s="42"/>
      <c r="F49" s="42"/>
      <c r="G49" s="35"/>
      <c r="H49" s="54"/>
    </row>
    <row r="50" spans="1:8" ht="15.75">
      <c r="A50" s="45"/>
      <c r="B50" s="46"/>
      <c r="C50" s="161"/>
      <c r="D50" s="161"/>
      <c r="E50" s="161"/>
      <c r="F50" s="47"/>
      <c r="G50" s="55"/>
      <c r="H50" s="48"/>
    </row>
    <row r="51" spans="1:8" ht="15.75">
      <c r="A51" s="81" t="s">
        <v>122</v>
      </c>
      <c r="B51" s="82"/>
      <c r="C51" s="83"/>
      <c r="D51" s="84"/>
      <c r="E51" s="85"/>
      <c r="F51" s="83"/>
      <c r="G51" s="83"/>
      <c r="H51" s="86"/>
    </row>
    <row r="52" spans="1:8" ht="15" customHeight="1">
      <c r="A52" s="328" t="s">
        <v>197</v>
      </c>
      <c r="B52" s="329"/>
      <c r="C52" s="329"/>
      <c r="D52" s="329"/>
      <c r="E52" s="329"/>
      <c r="F52" s="329"/>
      <c r="G52" s="329"/>
      <c r="H52" s="330"/>
    </row>
    <row r="53" spans="1:8" ht="15.75">
      <c r="A53" s="56"/>
      <c r="B53" s="40"/>
      <c r="C53" s="162"/>
      <c r="D53" s="162"/>
      <c r="E53" s="162"/>
      <c r="F53" s="58"/>
      <c r="G53" s="59"/>
      <c r="H53" s="60"/>
    </row>
    <row r="54" spans="1:8">
      <c r="A54" s="34"/>
      <c r="B54" s="36"/>
      <c r="C54" s="163"/>
      <c r="D54" s="38"/>
      <c r="E54" s="39"/>
      <c r="F54" s="163"/>
      <c r="G54" s="163"/>
      <c r="H54" s="163"/>
    </row>
  </sheetData>
  <mergeCells count="11">
    <mergeCell ref="C9:E9"/>
    <mergeCell ref="C10:D10"/>
    <mergeCell ref="D36:F36"/>
    <mergeCell ref="A52:H52"/>
    <mergeCell ref="A2:H2"/>
    <mergeCell ref="A3:H3"/>
    <mergeCell ref="A4:H4"/>
    <mergeCell ref="B6:H6"/>
    <mergeCell ref="B7:H7"/>
    <mergeCell ref="B8:F8"/>
    <mergeCell ref="A10:B10"/>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3.5703125" bestFit="1"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67">
        <v>1</v>
      </c>
      <c r="B5" s="384" t="s">
        <v>123</v>
      </c>
      <c r="C5" s="384"/>
      <c r="D5" s="384"/>
      <c r="E5" s="384"/>
      <c r="F5" s="384"/>
      <c r="G5" s="384"/>
      <c r="H5" s="385"/>
    </row>
    <row r="6" spans="1:8" ht="48" customHeight="1">
      <c r="A6" s="68">
        <v>112</v>
      </c>
      <c r="B6" s="386" t="s">
        <v>67</v>
      </c>
      <c r="C6" s="386"/>
      <c r="D6" s="386"/>
      <c r="E6" s="386"/>
      <c r="F6" s="386"/>
      <c r="G6" s="386"/>
      <c r="H6" s="387"/>
    </row>
    <row r="7" spans="1:8" ht="15.75" customHeight="1">
      <c r="A7" s="69"/>
      <c r="B7" s="345"/>
      <c r="C7" s="346"/>
      <c r="D7" s="346"/>
      <c r="E7" s="346"/>
      <c r="F7" s="346"/>
      <c r="G7" s="70" t="s">
        <v>124</v>
      </c>
      <c r="H7" s="90" t="s">
        <v>139</v>
      </c>
    </row>
    <row r="8" spans="1:8">
      <c r="A8" s="45"/>
      <c r="B8" s="46"/>
      <c r="C8" s="331"/>
      <c r="D8" s="331"/>
      <c r="E8" s="331"/>
      <c r="F8" s="47"/>
      <c r="G8" s="61"/>
      <c r="H8" s="48"/>
    </row>
    <row r="9" spans="1:8" ht="15.75">
      <c r="A9" s="49" t="s">
        <v>113</v>
      </c>
      <c r="B9" s="46"/>
      <c r="C9" s="352" t="s">
        <v>156</v>
      </c>
      <c r="D9" s="352"/>
      <c r="E9" s="61"/>
      <c r="F9" s="47"/>
      <c r="G9" s="61"/>
      <c r="H9" s="48"/>
    </row>
    <row r="10" spans="1:8" ht="15.75">
      <c r="A10" s="45"/>
      <c r="B10" s="73" t="s">
        <v>114</v>
      </c>
      <c r="C10" s="73"/>
      <c r="D10" s="73" t="s">
        <v>140</v>
      </c>
      <c r="E10" s="74" t="s">
        <v>44</v>
      </c>
      <c r="F10" s="74"/>
      <c r="G10" s="74" t="s">
        <v>9</v>
      </c>
      <c r="H10" s="48"/>
    </row>
    <row r="11" spans="1:8">
      <c r="A11" s="72"/>
      <c r="B11" s="75" t="s">
        <v>137</v>
      </c>
      <c r="C11" s="76"/>
      <c r="D11" s="156"/>
      <c r="E11" s="77"/>
      <c r="F11" s="78"/>
      <c r="G11" s="78"/>
      <c r="H11" s="48"/>
    </row>
    <row r="12" spans="1:8" ht="15.75">
      <c r="A12" s="45"/>
      <c r="B12" s="87" t="s">
        <v>9</v>
      </c>
      <c r="C12" s="88"/>
      <c r="D12" s="88"/>
      <c r="E12" s="88"/>
      <c r="F12" s="88"/>
      <c r="G12" s="89">
        <f>SUM(G11:G11)</f>
        <v>0</v>
      </c>
      <c r="H12" s="48"/>
    </row>
    <row r="13" spans="1:8">
      <c r="A13" s="45"/>
      <c r="B13" s="42"/>
      <c r="C13" s="42"/>
      <c r="D13" s="42"/>
      <c r="E13" s="42"/>
      <c r="F13" s="42"/>
      <c r="G13" s="42"/>
      <c r="H13" s="48"/>
    </row>
    <row r="14" spans="1:8" ht="15.75">
      <c r="A14" s="50"/>
      <c r="B14" s="79" t="s">
        <v>117</v>
      </c>
      <c r="C14" s="80">
        <v>18</v>
      </c>
      <c r="D14" s="42"/>
      <c r="E14" s="42"/>
      <c r="F14" s="42"/>
      <c r="G14" s="42"/>
      <c r="H14" s="51"/>
    </row>
    <row r="15" spans="1:8" ht="15.75">
      <c r="A15" s="52"/>
      <c r="B15" s="79" t="s">
        <v>118</v>
      </c>
      <c r="C15" s="80">
        <v>18</v>
      </c>
      <c r="D15" s="42"/>
      <c r="E15" s="93"/>
      <c r="F15" s="42"/>
      <c r="G15" s="42"/>
      <c r="H15" s="51"/>
    </row>
    <row r="16" spans="1:8" ht="15.75">
      <c r="A16" s="52"/>
      <c r="B16" s="79" t="s">
        <v>119</v>
      </c>
      <c r="C16" s="80">
        <f>C14-C15</f>
        <v>0</v>
      </c>
      <c r="D16" s="42"/>
      <c r="E16" s="93"/>
      <c r="F16" s="42"/>
      <c r="G16" s="42"/>
      <c r="H16" s="51"/>
    </row>
    <row r="17" spans="1:10" ht="15.75">
      <c r="A17" s="63"/>
      <c r="B17" s="79" t="s">
        <v>120</v>
      </c>
      <c r="C17" s="80"/>
      <c r="D17" s="42"/>
      <c r="E17" s="93"/>
      <c r="F17" s="42"/>
      <c r="G17" s="42"/>
      <c r="H17" s="51"/>
    </row>
    <row r="18" spans="1:10" ht="15.75">
      <c r="A18" s="63"/>
      <c r="B18" s="79" t="s">
        <v>121</v>
      </c>
      <c r="C18" s="80">
        <f>G12</f>
        <v>0</v>
      </c>
      <c r="D18" s="42"/>
      <c r="E18" s="93"/>
      <c r="F18" s="42"/>
      <c r="G18" s="42"/>
      <c r="H18" s="51"/>
    </row>
    <row r="19" spans="1:10">
      <c r="A19" s="63"/>
      <c r="H19" s="51"/>
    </row>
    <row r="20" spans="1:10">
      <c r="A20" s="63"/>
      <c r="B20" s="226" t="s">
        <v>235</v>
      </c>
      <c r="C20" s="166" t="s">
        <v>237</v>
      </c>
      <c r="D20" s="166" t="s">
        <v>236</v>
      </c>
      <c r="E20" s="194" t="s">
        <v>229</v>
      </c>
      <c r="F20" s="166" t="s">
        <v>230</v>
      </c>
      <c r="H20" s="51"/>
    </row>
    <row r="21" spans="1:10">
      <c r="A21" s="63"/>
      <c r="B21" s="226" t="s">
        <v>228</v>
      </c>
      <c r="C21" s="192" t="s">
        <v>275</v>
      </c>
      <c r="D21" s="168">
        <v>8</v>
      </c>
      <c r="E21" s="168">
        <v>3</v>
      </c>
      <c r="F21" s="168">
        <f>E21*D21</f>
        <v>24</v>
      </c>
      <c r="H21" s="51"/>
    </row>
    <row r="22" spans="1:10">
      <c r="A22" s="63"/>
      <c r="B22" s="226" t="s">
        <v>231</v>
      </c>
      <c r="C22" s="192" t="s">
        <v>276</v>
      </c>
      <c r="D22" s="168">
        <v>7</v>
      </c>
      <c r="E22" s="168">
        <v>2</v>
      </c>
      <c r="F22" s="168">
        <f>E22*D22</f>
        <v>14</v>
      </c>
      <c r="H22" s="51"/>
    </row>
    <row r="23" spans="1:10">
      <c r="A23" s="63"/>
      <c r="B23" s="226" t="s">
        <v>232</v>
      </c>
      <c r="C23" s="192" t="s">
        <v>277</v>
      </c>
      <c r="D23" s="168">
        <v>6</v>
      </c>
      <c r="E23" s="168">
        <v>3</v>
      </c>
      <c r="F23" s="168">
        <f>E23*D23</f>
        <v>18</v>
      </c>
      <c r="H23" s="51"/>
    </row>
    <row r="24" spans="1:10">
      <c r="A24" s="45"/>
      <c r="B24" s="226" t="s">
        <v>233</v>
      </c>
      <c r="C24" s="193" t="s">
        <v>234</v>
      </c>
      <c r="D24" s="168">
        <v>1</v>
      </c>
      <c r="E24" s="168">
        <v>1</v>
      </c>
      <c r="F24" s="168">
        <f t="shared" ref="F24:F28" si="0">E24*D24</f>
        <v>1</v>
      </c>
      <c r="G24" s="42"/>
      <c r="H24" s="51"/>
      <c r="J24" t="s">
        <v>302</v>
      </c>
    </row>
    <row r="25" spans="1:10">
      <c r="A25" s="45"/>
      <c r="B25" s="226"/>
      <c r="C25" s="192" t="s">
        <v>278</v>
      </c>
      <c r="D25" s="168">
        <v>4</v>
      </c>
      <c r="E25" s="168">
        <v>4</v>
      </c>
      <c r="F25" s="168">
        <f t="shared" si="0"/>
        <v>16</v>
      </c>
      <c r="G25" s="42"/>
      <c r="H25" s="51"/>
    </row>
    <row r="26" spans="1:10">
      <c r="A26" s="45"/>
      <c r="B26" s="226" t="s">
        <v>233</v>
      </c>
      <c r="C26" s="193" t="s">
        <v>279</v>
      </c>
      <c r="D26" s="168">
        <v>3</v>
      </c>
      <c r="E26" s="168">
        <v>4</v>
      </c>
      <c r="F26" s="168">
        <f t="shared" si="0"/>
        <v>12</v>
      </c>
      <c r="G26" s="42"/>
      <c r="H26" s="51"/>
    </row>
    <row r="27" spans="1:10">
      <c r="A27" s="45"/>
      <c r="B27" s="388" t="s">
        <v>281</v>
      </c>
      <c r="C27" s="193">
        <v>44621</v>
      </c>
      <c r="D27" s="257">
        <v>1</v>
      </c>
      <c r="E27" s="257">
        <v>1</v>
      </c>
      <c r="F27" s="257">
        <f t="shared" si="0"/>
        <v>1</v>
      </c>
      <c r="G27" s="42"/>
      <c r="H27" s="51"/>
    </row>
    <row r="28" spans="1:10" ht="15.75" customHeight="1">
      <c r="A28" s="45"/>
      <c r="B28" s="388"/>
      <c r="C28" s="193">
        <v>44652</v>
      </c>
      <c r="D28" s="257">
        <v>1</v>
      </c>
      <c r="E28" s="257">
        <v>2</v>
      </c>
      <c r="F28" s="257">
        <f t="shared" si="0"/>
        <v>2</v>
      </c>
      <c r="H28" s="51"/>
    </row>
    <row r="29" spans="1:10" ht="15.75">
      <c r="A29" s="45"/>
      <c r="B29" s="53"/>
      <c r="C29" s="191"/>
      <c r="D29" s="256"/>
      <c r="E29" s="256" t="s">
        <v>9</v>
      </c>
      <c r="F29" s="256">
        <f>SUM(F21:F28)</f>
        <v>88</v>
      </c>
      <c r="H29" s="51"/>
    </row>
    <row r="30" spans="1:10" ht="15.75">
      <c r="A30" s="45"/>
      <c r="B30" s="53"/>
      <c r="C30" s="42"/>
      <c r="D30" s="250" t="s">
        <v>238</v>
      </c>
      <c r="E30" s="250"/>
      <c r="F30" s="168">
        <v>18</v>
      </c>
      <c r="G30" s="241" t="s">
        <v>301</v>
      </c>
      <c r="H30" s="51"/>
    </row>
    <row r="31" spans="1:10" ht="15.75">
      <c r="A31" s="45"/>
      <c r="B31" s="53"/>
      <c r="C31" s="42"/>
      <c r="D31" s="254" t="s">
        <v>290</v>
      </c>
      <c r="E31" s="254"/>
      <c r="F31" s="168">
        <f>F29-F30</f>
        <v>70</v>
      </c>
      <c r="G31" s="241" t="s">
        <v>288</v>
      </c>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51"/>
      <c r="E36" s="351"/>
      <c r="F36" s="351"/>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138</v>
      </c>
      <c r="B52" s="329"/>
      <c r="C52" s="329"/>
      <c r="D52" s="329"/>
      <c r="E52" s="329"/>
      <c r="F52" s="329"/>
      <c r="G52" s="329"/>
      <c r="H52" s="330"/>
    </row>
    <row r="53" spans="1:8" ht="15.75">
      <c r="A53" s="56"/>
      <c r="B53" s="40"/>
      <c r="C53" s="57"/>
      <c r="D53" s="57"/>
      <c r="E53" s="57"/>
      <c r="F53" s="58"/>
      <c r="G53" s="59"/>
      <c r="H53" s="60"/>
    </row>
    <row r="54" spans="1:8">
      <c r="A54" s="34"/>
      <c r="B54" s="36"/>
      <c r="C54" s="37"/>
      <c r="D54" s="38"/>
      <c r="E54" s="39"/>
      <c r="F54" s="37"/>
      <c r="G54" s="37"/>
      <c r="H54" s="37"/>
    </row>
  </sheetData>
  <mergeCells count="11">
    <mergeCell ref="C8:E8"/>
    <mergeCell ref="C9:D9"/>
    <mergeCell ref="D36:F36"/>
    <mergeCell ref="A52:H52"/>
    <mergeCell ref="A2:H2"/>
    <mergeCell ref="A3:H3"/>
    <mergeCell ref="A4:H4"/>
    <mergeCell ref="B5:H5"/>
    <mergeCell ref="B6:H6"/>
    <mergeCell ref="B7:F7"/>
    <mergeCell ref="B27:B28"/>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7.710937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c r="A7" s="68">
        <v>114</v>
      </c>
      <c r="B7" s="375" t="s">
        <v>142</v>
      </c>
      <c r="C7" s="375"/>
      <c r="D7" s="375"/>
      <c r="E7" s="375"/>
      <c r="F7" s="375"/>
      <c r="G7" s="375"/>
      <c r="H7" s="376"/>
    </row>
    <row r="8" spans="1:8" ht="15.75" customHeight="1">
      <c r="A8" s="69"/>
      <c r="B8" s="345"/>
      <c r="C8" s="346"/>
      <c r="D8" s="346"/>
      <c r="E8" s="346"/>
      <c r="F8" s="346"/>
      <c r="G8" s="70" t="s">
        <v>124</v>
      </c>
      <c r="H8" s="90" t="s">
        <v>139</v>
      </c>
    </row>
    <row r="9" spans="1:8">
      <c r="A9" s="45"/>
      <c r="B9" s="46"/>
      <c r="C9" s="331"/>
      <c r="D9" s="331"/>
      <c r="E9" s="331"/>
      <c r="F9" s="47"/>
      <c r="G9" s="61"/>
      <c r="H9" s="48"/>
    </row>
    <row r="10" spans="1:8" ht="15.75">
      <c r="A10" s="49" t="s">
        <v>113</v>
      </c>
      <c r="B10" s="46"/>
      <c r="C10" s="352"/>
      <c r="D10" s="352"/>
      <c r="E10" s="61"/>
      <c r="F10" s="47"/>
      <c r="G10" s="61"/>
      <c r="H10" s="48"/>
    </row>
    <row r="11" spans="1:8" ht="15.75">
      <c r="A11" s="45"/>
      <c r="B11" s="73" t="s">
        <v>114</v>
      </c>
      <c r="C11" s="73" t="s">
        <v>44</v>
      </c>
      <c r="D11" s="73" t="s">
        <v>338</v>
      </c>
      <c r="E11" s="74"/>
      <c r="F11" s="74" t="s">
        <v>300</v>
      </c>
      <c r="G11" s="74" t="s">
        <v>9</v>
      </c>
      <c r="H11" s="48"/>
    </row>
    <row r="12" spans="1:8">
      <c r="A12" s="72"/>
      <c r="B12" s="75" t="s">
        <v>150</v>
      </c>
      <c r="C12" s="76">
        <v>12</v>
      </c>
      <c r="D12" s="91">
        <v>1</v>
      </c>
      <c r="E12" s="77"/>
      <c r="F12" s="78">
        <v>1</v>
      </c>
      <c r="G12" s="78">
        <f>G26</f>
        <v>9.0000000000010072E-2</v>
      </c>
      <c r="H12" s="48"/>
    </row>
    <row r="13" spans="1:8" ht="15.75">
      <c r="A13" s="45"/>
      <c r="B13" s="87" t="s">
        <v>9</v>
      </c>
      <c r="C13" s="88"/>
      <c r="D13" s="88"/>
      <c r="E13" s="88"/>
      <c r="F13" s="88"/>
      <c r="G13" s="89">
        <f>SUM(G12:G12)</f>
        <v>9.0000000000010072E-2</v>
      </c>
      <c r="H13" s="48"/>
    </row>
    <row r="14" spans="1:8">
      <c r="A14" s="45"/>
      <c r="B14" s="42"/>
      <c r="C14" s="42"/>
      <c r="D14" s="42"/>
      <c r="E14" s="42"/>
      <c r="F14" s="42"/>
      <c r="G14" s="42"/>
      <c r="H14" s="48"/>
    </row>
    <row r="15" spans="1:8" ht="15.75">
      <c r="A15" s="50"/>
      <c r="B15" s="79" t="s">
        <v>117</v>
      </c>
      <c r="C15" s="80">
        <v>1</v>
      </c>
      <c r="D15" s="42"/>
      <c r="E15" s="42"/>
      <c r="F15" s="255" t="s">
        <v>291</v>
      </c>
      <c r="G15" s="247">
        <v>8.3333333333329998E-2</v>
      </c>
      <c r="H15" s="51"/>
    </row>
    <row r="16" spans="1:8" ht="15.75">
      <c r="A16" s="52"/>
      <c r="B16" s="79" t="s">
        <v>118</v>
      </c>
      <c r="C16" s="80">
        <f>SUM(G15:G26)</f>
        <v>1</v>
      </c>
      <c r="D16" s="92"/>
      <c r="F16" s="255" t="s">
        <v>292</v>
      </c>
      <c r="G16" s="247">
        <v>8.3333333333329998E-2</v>
      </c>
      <c r="H16" s="51"/>
    </row>
    <row r="17" spans="1:10" ht="15.75">
      <c r="A17" s="52"/>
      <c r="B17" s="79" t="s">
        <v>119</v>
      </c>
      <c r="C17" s="80">
        <f>C15-C16</f>
        <v>0</v>
      </c>
      <c r="D17" s="42"/>
      <c r="E17" s="42"/>
      <c r="F17" s="255" t="s">
        <v>289</v>
      </c>
      <c r="G17" s="247">
        <v>8.3333333333329998E-2</v>
      </c>
      <c r="H17" s="51"/>
    </row>
    <row r="18" spans="1:10" ht="15.75">
      <c r="A18" s="63"/>
      <c r="B18" s="79" t="s">
        <v>120</v>
      </c>
      <c r="C18" s="80"/>
      <c r="D18" s="42"/>
      <c r="E18" s="42"/>
      <c r="F18" s="255" t="s">
        <v>293</v>
      </c>
      <c r="G18" s="247">
        <v>7.0000000000000007E-2</v>
      </c>
      <c r="H18" s="51"/>
    </row>
    <row r="19" spans="1:10" ht="15.75">
      <c r="A19" s="63"/>
      <c r="B19" s="79" t="s">
        <v>121</v>
      </c>
      <c r="C19" s="80">
        <f>G13</f>
        <v>9.0000000000010072E-2</v>
      </c>
      <c r="D19" s="42"/>
      <c r="E19" s="42"/>
      <c r="F19" s="255" t="s">
        <v>294</v>
      </c>
      <c r="G19" s="247">
        <v>0.08</v>
      </c>
      <c r="H19" s="51"/>
    </row>
    <row r="20" spans="1:10">
      <c r="A20" s="63"/>
      <c r="F20" s="255" t="s">
        <v>295</v>
      </c>
      <c r="G20" s="247">
        <v>0.08</v>
      </c>
      <c r="H20" s="51"/>
    </row>
    <row r="21" spans="1:10">
      <c r="A21" s="63"/>
      <c r="F21" s="255" t="s">
        <v>296</v>
      </c>
      <c r="G21" s="247">
        <v>0.08</v>
      </c>
      <c r="H21" s="51"/>
    </row>
    <row r="22" spans="1:10">
      <c r="A22" s="63"/>
      <c r="F22" s="255" t="s">
        <v>297</v>
      </c>
      <c r="G22" s="247">
        <v>0.08</v>
      </c>
      <c r="H22" s="51"/>
    </row>
    <row r="23" spans="1:10">
      <c r="A23" s="63"/>
      <c r="F23" s="255" t="s">
        <v>307</v>
      </c>
      <c r="G23" s="247">
        <v>0.08</v>
      </c>
      <c r="H23" s="51"/>
    </row>
    <row r="24" spans="1:10">
      <c r="A24" s="63"/>
      <c r="F24" s="255" t="s">
        <v>314</v>
      </c>
      <c r="G24" s="247">
        <v>0.1</v>
      </c>
      <c r="H24" s="51"/>
      <c r="J24" t="s">
        <v>302</v>
      </c>
    </row>
    <row r="25" spans="1:10" ht="15.75">
      <c r="A25" s="45"/>
      <c r="B25" s="53"/>
      <c r="C25" s="42"/>
      <c r="D25" s="42"/>
      <c r="E25" s="42"/>
      <c r="F25" s="255" t="s">
        <v>320</v>
      </c>
      <c r="G25" s="247">
        <v>0.09</v>
      </c>
      <c r="H25" s="51"/>
    </row>
    <row r="26" spans="1:10" ht="15.75">
      <c r="A26" s="45"/>
      <c r="B26" s="53"/>
      <c r="C26" s="42"/>
      <c r="D26" s="42"/>
      <c r="E26" s="42"/>
      <c r="F26" s="255" t="s">
        <v>337</v>
      </c>
      <c r="G26" s="247">
        <f>1-SUM(G15:G25)</f>
        <v>9.0000000000010072E-2</v>
      </c>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51"/>
      <c r="E36" s="351"/>
      <c r="F36" s="351"/>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151</v>
      </c>
      <c r="B52" s="329"/>
      <c r="C52" s="329"/>
      <c r="D52" s="329"/>
      <c r="E52" s="329"/>
      <c r="F52" s="329"/>
      <c r="G52" s="329"/>
      <c r="H52" s="330"/>
    </row>
    <row r="53" spans="1:8" ht="15.75" customHeight="1">
      <c r="A53" s="389"/>
      <c r="B53" s="390"/>
      <c r="C53" s="390"/>
      <c r="D53" s="390"/>
      <c r="E53" s="390"/>
      <c r="F53" s="390"/>
      <c r="G53" s="390"/>
      <c r="H53" s="391"/>
    </row>
    <row r="54" spans="1:8">
      <c r="A54" s="34"/>
      <c r="B54" s="36"/>
      <c r="C54" s="37"/>
      <c r="D54" s="38"/>
      <c r="E54" s="39"/>
      <c r="F54" s="37"/>
      <c r="G54" s="37"/>
      <c r="H54" s="37"/>
    </row>
  </sheetData>
  <mergeCells count="10">
    <mergeCell ref="A52:H53"/>
    <mergeCell ref="C9:E9"/>
    <mergeCell ref="C10:D10"/>
    <mergeCell ref="D36:F36"/>
    <mergeCell ref="A2:H2"/>
    <mergeCell ref="A3:H3"/>
    <mergeCell ref="A4:H4"/>
    <mergeCell ref="B6:H6"/>
    <mergeCell ref="B7:H7"/>
    <mergeCell ref="B8:F8"/>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ht="27.75" customHeight="1">
      <c r="A7" s="68">
        <v>115</v>
      </c>
      <c r="B7" s="375" t="s">
        <v>143</v>
      </c>
      <c r="C7" s="375"/>
      <c r="D7" s="375"/>
      <c r="E7" s="375"/>
      <c r="F7" s="375"/>
      <c r="G7" s="375"/>
      <c r="H7" s="376"/>
    </row>
    <row r="8" spans="1:8" ht="15.75" customHeight="1">
      <c r="A8" s="69"/>
      <c r="B8" s="345"/>
      <c r="C8" s="346"/>
      <c r="D8" s="346"/>
      <c r="E8" s="346"/>
      <c r="F8" s="346"/>
      <c r="G8" s="70" t="s">
        <v>124</v>
      </c>
      <c r="H8" s="90" t="s">
        <v>139</v>
      </c>
    </row>
    <row r="9" spans="1:8">
      <c r="A9" s="45"/>
      <c r="B9" s="46"/>
      <c r="C9" s="331"/>
      <c r="D9" s="331"/>
      <c r="E9" s="331"/>
      <c r="F9" s="47"/>
      <c r="G9" s="61"/>
      <c r="H9" s="48"/>
    </row>
    <row r="10" spans="1:8" ht="15.75">
      <c r="A10" s="49" t="s">
        <v>113</v>
      </c>
      <c r="B10" s="46"/>
      <c r="C10" s="352"/>
      <c r="D10" s="352"/>
      <c r="E10" s="61"/>
      <c r="F10" s="47"/>
      <c r="G10" s="61"/>
      <c r="H10" s="48"/>
    </row>
    <row r="11" spans="1:8" ht="15.75">
      <c r="A11" s="45"/>
      <c r="B11" s="73" t="s">
        <v>114</v>
      </c>
      <c r="C11" s="73" t="s">
        <v>44</v>
      </c>
      <c r="D11" s="73"/>
      <c r="E11" s="74"/>
      <c r="F11" s="74"/>
      <c r="G11" s="74" t="s">
        <v>9</v>
      </c>
      <c r="H11" s="48"/>
    </row>
    <row r="12" spans="1:8">
      <c r="A12" s="72"/>
      <c r="B12" s="75" t="s">
        <v>157</v>
      </c>
      <c r="C12" s="76">
        <v>0</v>
      </c>
      <c r="D12" s="91"/>
      <c r="E12" s="77"/>
      <c r="F12" s="78"/>
      <c r="G12" s="78">
        <f>C12</f>
        <v>0</v>
      </c>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117</v>
      </c>
      <c r="C15" s="80">
        <v>20</v>
      </c>
      <c r="D15" s="42"/>
      <c r="E15" s="42"/>
      <c r="F15" s="42"/>
      <c r="G15" s="42"/>
      <c r="H15" s="51"/>
    </row>
    <row r="16" spans="1:8" ht="15.75">
      <c r="A16" s="52"/>
      <c r="B16" s="79" t="s">
        <v>118</v>
      </c>
      <c r="C16" s="80">
        <v>20</v>
      </c>
      <c r="D16" s="42"/>
      <c r="E16" s="42"/>
      <c r="F16" s="42"/>
      <c r="G16" s="42"/>
      <c r="H16" s="51"/>
    </row>
    <row r="17" spans="1:10" ht="15.75">
      <c r="A17" s="52"/>
      <c r="B17" s="79" t="s">
        <v>119</v>
      </c>
      <c r="C17" s="80">
        <f>C15-C16</f>
        <v>0</v>
      </c>
      <c r="D17" s="42"/>
      <c r="E17" s="42"/>
      <c r="F17" s="42"/>
      <c r="G17" s="42"/>
      <c r="H17" s="51"/>
    </row>
    <row r="18" spans="1:10" ht="15.75">
      <c r="A18" s="63"/>
      <c r="B18" s="79" t="s">
        <v>120</v>
      </c>
      <c r="C18" s="80"/>
      <c r="D18" s="42"/>
      <c r="E18" s="42"/>
      <c r="F18" s="42"/>
      <c r="G18" s="42"/>
      <c r="H18" s="51"/>
    </row>
    <row r="19" spans="1:10" ht="15.75">
      <c r="A19" s="63"/>
      <c r="B19" s="79" t="s">
        <v>121</v>
      </c>
      <c r="C19" s="80">
        <f>G12</f>
        <v>0</v>
      </c>
      <c r="D19" s="42"/>
      <c r="E19" s="42"/>
      <c r="F19" s="42"/>
      <c r="G19" s="42"/>
      <c r="H19" s="51"/>
    </row>
    <row r="20" spans="1:10">
      <c r="A20" s="63"/>
      <c r="H20" s="51"/>
    </row>
    <row r="21" spans="1:10">
      <c r="A21" s="144">
        <v>1</v>
      </c>
      <c r="B21" s="392" t="s">
        <v>163</v>
      </c>
      <c r="C21" s="392"/>
      <c r="D21" s="392"/>
      <c r="H21" s="51"/>
    </row>
    <row r="22" spans="1:10">
      <c r="A22" s="144">
        <v>2</v>
      </c>
      <c r="B22" s="392" t="s">
        <v>175</v>
      </c>
      <c r="C22" s="392"/>
      <c r="D22" s="392"/>
      <c r="H22" s="51"/>
    </row>
    <row r="23" spans="1:10">
      <c r="A23" s="144">
        <v>3</v>
      </c>
      <c r="B23" s="392" t="s">
        <v>164</v>
      </c>
      <c r="C23" s="392"/>
      <c r="D23" s="392"/>
      <c r="H23" s="51"/>
    </row>
    <row r="24" spans="1:10">
      <c r="A24" s="144">
        <v>4</v>
      </c>
      <c r="B24" s="392" t="s">
        <v>165</v>
      </c>
      <c r="C24" s="392"/>
      <c r="D24" s="392"/>
      <c r="H24" s="51"/>
      <c r="J24" t="s">
        <v>302</v>
      </c>
    </row>
    <row r="25" spans="1:10">
      <c r="A25" s="144">
        <v>5</v>
      </c>
      <c r="B25" s="392" t="s">
        <v>166</v>
      </c>
      <c r="C25" s="392"/>
      <c r="D25" s="392"/>
      <c r="E25" s="42"/>
      <c r="F25" s="42"/>
      <c r="G25" s="42"/>
      <c r="H25" s="51"/>
    </row>
    <row r="26" spans="1:10">
      <c r="A26" s="144">
        <v>6</v>
      </c>
      <c r="B26" s="392" t="s">
        <v>167</v>
      </c>
      <c r="C26" s="392"/>
      <c r="D26" s="392"/>
      <c r="E26" s="42"/>
      <c r="F26" s="42"/>
      <c r="G26" s="42"/>
      <c r="H26" s="51"/>
    </row>
    <row r="27" spans="1:10">
      <c r="A27" s="144">
        <v>7</v>
      </c>
      <c r="B27" s="392" t="s">
        <v>168</v>
      </c>
      <c r="C27" s="392"/>
      <c r="D27" s="392"/>
      <c r="E27" s="42"/>
      <c r="F27" s="42"/>
      <c r="G27" s="42"/>
      <c r="H27" s="51"/>
    </row>
    <row r="28" spans="1:10">
      <c r="A28" s="144">
        <v>8</v>
      </c>
      <c r="B28" s="392" t="s">
        <v>169</v>
      </c>
      <c r="C28" s="392"/>
      <c r="D28" s="392"/>
      <c r="E28" s="42"/>
      <c r="F28" s="42"/>
      <c r="G28" s="42"/>
      <c r="H28" s="51"/>
    </row>
    <row r="29" spans="1:10">
      <c r="A29" s="144">
        <v>9</v>
      </c>
      <c r="B29" s="392" t="s">
        <v>170</v>
      </c>
      <c r="C29" s="392"/>
      <c r="D29" s="392"/>
      <c r="E29" s="42"/>
      <c r="F29" s="42"/>
      <c r="G29" s="42"/>
      <c r="H29" s="51"/>
    </row>
    <row r="30" spans="1:10">
      <c r="A30" s="144">
        <v>10</v>
      </c>
      <c r="B30" s="392" t="s">
        <v>171</v>
      </c>
      <c r="C30" s="392"/>
      <c r="D30" s="392"/>
      <c r="E30" s="42"/>
      <c r="G30" s="42"/>
      <c r="H30" s="51"/>
    </row>
    <row r="31" spans="1:10">
      <c r="A31" s="144">
        <v>11</v>
      </c>
      <c r="B31" s="392" t="s">
        <v>172</v>
      </c>
      <c r="C31" s="392"/>
      <c r="D31" s="392"/>
      <c r="E31" s="42"/>
      <c r="F31" s="42"/>
      <c r="G31" s="42"/>
      <c r="H31" s="51"/>
    </row>
    <row r="32" spans="1:10">
      <c r="A32" s="144">
        <v>12</v>
      </c>
      <c r="B32" s="392" t="s">
        <v>173</v>
      </c>
      <c r="C32" s="392"/>
      <c r="D32" s="392"/>
      <c r="E32" s="42"/>
      <c r="F32" s="42"/>
      <c r="G32" s="42"/>
      <c r="H32" s="51"/>
    </row>
    <row r="33" spans="1:8">
      <c r="A33" s="144">
        <v>13</v>
      </c>
      <c r="B33" s="392" t="s">
        <v>174</v>
      </c>
      <c r="C33" s="392"/>
      <c r="D33" s="392"/>
      <c r="E33" s="42"/>
      <c r="F33" s="42"/>
      <c r="G33" s="42"/>
      <c r="H33" s="51"/>
    </row>
    <row r="34" spans="1:8">
      <c r="A34" s="144">
        <v>14</v>
      </c>
      <c r="B34" s="392" t="s">
        <v>179</v>
      </c>
      <c r="C34" s="392"/>
      <c r="D34" s="392"/>
      <c r="E34" s="42"/>
      <c r="F34" s="42"/>
      <c r="G34" s="42"/>
      <c r="H34" s="51"/>
    </row>
    <row r="35" spans="1:8">
      <c r="A35" s="144">
        <v>15</v>
      </c>
      <c r="B35" s="392" t="s">
        <v>183</v>
      </c>
      <c r="C35" s="392"/>
      <c r="D35" s="392"/>
      <c r="E35" s="143"/>
      <c r="F35" s="157"/>
      <c r="G35" s="42"/>
      <c r="H35" s="51"/>
    </row>
    <row r="36" spans="1:8" ht="15.75">
      <c r="A36" s="144">
        <v>16</v>
      </c>
      <c r="B36" s="392" t="s">
        <v>184</v>
      </c>
      <c r="C36" s="392"/>
      <c r="D36" s="392"/>
      <c r="E36" s="143"/>
      <c r="F36" s="157"/>
      <c r="G36" s="124"/>
      <c r="H36" s="51"/>
    </row>
    <row r="37" spans="1:8">
      <c r="A37" s="144">
        <v>17</v>
      </c>
      <c r="B37" s="392" t="s">
        <v>185</v>
      </c>
      <c r="C37" s="392"/>
      <c r="D37" s="392"/>
      <c r="E37" s="143"/>
      <c r="F37" s="157"/>
      <c r="G37" s="42"/>
      <c r="H37" s="51"/>
    </row>
    <row r="38" spans="1:8" ht="15.75">
      <c r="A38" s="144">
        <v>18</v>
      </c>
      <c r="B38" s="392" t="s">
        <v>186</v>
      </c>
      <c r="C38" s="392"/>
      <c r="D38" s="392"/>
      <c r="E38" s="143"/>
      <c r="F38" s="157"/>
      <c r="G38" s="35"/>
      <c r="H38" s="54"/>
    </row>
    <row r="39" spans="1:8" ht="15.75">
      <c r="A39" s="144">
        <v>19</v>
      </c>
      <c r="B39" s="392" t="s">
        <v>187</v>
      </c>
      <c r="C39" s="392"/>
      <c r="D39" s="392"/>
      <c r="E39" s="143"/>
      <c r="F39" s="157"/>
      <c r="G39" s="35"/>
      <c r="H39" s="54"/>
    </row>
    <row r="40" spans="1:8" ht="15.75">
      <c r="A40" s="144">
        <v>20</v>
      </c>
      <c r="B40" s="392" t="s">
        <v>188</v>
      </c>
      <c r="C40" s="392"/>
      <c r="D40" s="39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144</v>
      </c>
      <c r="B52" s="329"/>
      <c r="C52" s="329"/>
      <c r="D52" s="329"/>
      <c r="E52" s="329"/>
      <c r="F52" s="329"/>
      <c r="G52" s="329"/>
      <c r="H52" s="330"/>
    </row>
    <row r="53" spans="1:8" ht="15.75">
      <c r="A53" s="56"/>
      <c r="B53" s="40"/>
      <c r="C53" s="57"/>
      <c r="D53" s="57"/>
      <c r="E53" s="57"/>
      <c r="F53" s="58"/>
      <c r="G53" s="59"/>
      <c r="H53" s="60"/>
    </row>
    <row r="54" spans="1:8">
      <c r="A54" s="34"/>
      <c r="B54" s="36"/>
      <c r="C54" s="37"/>
      <c r="D54" s="38"/>
      <c r="E54" s="39"/>
      <c r="F54" s="37"/>
      <c r="G54" s="37"/>
      <c r="H54" s="37"/>
    </row>
  </sheetData>
  <mergeCells count="29">
    <mergeCell ref="C9:E9"/>
    <mergeCell ref="C10:D10"/>
    <mergeCell ref="A52:H52"/>
    <mergeCell ref="A2:H2"/>
    <mergeCell ref="A3:H3"/>
    <mergeCell ref="A4:H4"/>
    <mergeCell ref="B6:H6"/>
    <mergeCell ref="B7:H7"/>
    <mergeCell ref="B8:F8"/>
    <mergeCell ref="B21:D21"/>
    <mergeCell ref="B22:D22"/>
    <mergeCell ref="B23:D23"/>
    <mergeCell ref="B24:D24"/>
    <mergeCell ref="B25:D25"/>
    <mergeCell ref="B26:D26"/>
    <mergeCell ref="B32:D32"/>
    <mergeCell ref="B33:D33"/>
    <mergeCell ref="B34:D34"/>
    <mergeCell ref="B27:D27"/>
    <mergeCell ref="B28:D28"/>
    <mergeCell ref="B29:D29"/>
    <mergeCell ref="B30:D30"/>
    <mergeCell ref="B31:D31"/>
    <mergeCell ref="B40:D40"/>
    <mergeCell ref="B35:D35"/>
    <mergeCell ref="B36:D36"/>
    <mergeCell ref="B37:D37"/>
    <mergeCell ref="B38:D38"/>
    <mergeCell ref="B39:D39"/>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60"/>
  <sheetViews>
    <sheetView tabSelected="1" topLeftCell="A34" workbookViewId="0">
      <selection activeCell="J35" sqref="J35"/>
    </sheetView>
  </sheetViews>
  <sheetFormatPr defaultRowHeight="15"/>
  <cols>
    <col min="1" max="1" width="12.28515625" customWidth="1"/>
    <col min="2" max="2" width="29.140625" customWidth="1"/>
    <col min="3" max="3" width="12.5703125" customWidth="1"/>
    <col min="4" max="4" width="13.28515625" customWidth="1"/>
    <col min="5" max="5" width="7.28515625" customWidth="1"/>
    <col min="6" max="6" width="9.7109375" bestFit="1" customWidth="1"/>
    <col min="7" max="7" width="10.42578125" customWidth="1"/>
    <col min="8" max="8" width="9" bestFit="1" customWidth="1"/>
    <col min="11" max="11" width="9" bestFit="1" customWidth="1"/>
  </cols>
  <sheetData>
    <row r="1" spans="1:8" ht="14.25"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ht="8.25" customHeight="1">
      <c r="A5" s="41"/>
      <c r="B5" s="42"/>
      <c r="C5" s="43"/>
      <c r="D5" s="43"/>
      <c r="E5" s="33"/>
      <c r="F5" s="43"/>
      <c r="G5" s="43"/>
      <c r="H5" s="44"/>
    </row>
    <row r="6" spans="1:8">
      <c r="A6" s="67">
        <v>2</v>
      </c>
      <c r="B6" s="341" t="s">
        <v>180</v>
      </c>
      <c r="C6" s="341"/>
      <c r="D6" s="341"/>
      <c r="E6" s="341"/>
      <c r="F6" s="341"/>
      <c r="G6" s="341"/>
      <c r="H6" s="342"/>
    </row>
    <row r="7" spans="1:8" ht="64.5" customHeight="1">
      <c r="A7" s="68">
        <v>201</v>
      </c>
      <c r="B7" s="375" t="s">
        <v>72</v>
      </c>
      <c r="C7" s="375"/>
      <c r="D7" s="375"/>
      <c r="E7" s="375"/>
      <c r="F7" s="375"/>
      <c r="G7" s="375"/>
      <c r="H7" s="376"/>
    </row>
    <row r="8" spans="1:8" ht="15.75" customHeight="1">
      <c r="A8" s="69"/>
      <c r="B8" s="345"/>
      <c r="C8" s="346"/>
      <c r="D8" s="346"/>
      <c r="E8" s="346"/>
      <c r="F8" s="346"/>
      <c r="G8" s="70" t="s">
        <v>124</v>
      </c>
      <c r="H8" s="90" t="s">
        <v>199</v>
      </c>
    </row>
    <row r="9" spans="1:8">
      <c r="A9" s="45"/>
      <c r="B9" s="46"/>
      <c r="C9" s="331"/>
      <c r="D9" s="331"/>
      <c r="E9" s="331"/>
      <c r="F9" s="47"/>
      <c r="G9" s="148"/>
      <c r="H9" s="48"/>
    </row>
    <row r="10" spans="1:8" ht="15.75">
      <c r="A10" s="49" t="s">
        <v>113</v>
      </c>
      <c r="B10" s="46"/>
      <c r="C10" s="352"/>
      <c r="D10" s="352"/>
      <c r="E10" s="148"/>
      <c r="F10" s="47"/>
      <c r="G10" s="148"/>
      <c r="H10" s="48"/>
    </row>
    <row r="11" spans="1:8" ht="15.75">
      <c r="A11" s="45"/>
      <c r="B11" s="73" t="s">
        <v>114</v>
      </c>
      <c r="C11" s="73" t="s">
        <v>44</v>
      </c>
      <c r="D11" s="73"/>
      <c r="E11" s="74"/>
      <c r="F11" s="74"/>
      <c r="G11" s="74" t="s">
        <v>9</v>
      </c>
      <c r="H11" s="48"/>
    </row>
    <row r="12" spans="1:8">
      <c r="A12" s="72"/>
      <c r="B12" s="75" t="s">
        <v>181</v>
      </c>
      <c r="C12" s="76"/>
      <c r="D12" s="91"/>
      <c r="E12" s="77"/>
      <c r="F12" s="78"/>
      <c r="G12" s="78">
        <f>H32</f>
        <v>302.58000000000038</v>
      </c>
      <c r="H12" s="48"/>
    </row>
    <row r="13" spans="1:8" ht="15.75">
      <c r="A13" s="45"/>
      <c r="B13" s="87" t="s">
        <v>9</v>
      </c>
      <c r="C13" s="88"/>
      <c r="D13" s="88"/>
      <c r="E13" s="88"/>
      <c r="F13" s="88"/>
      <c r="G13" s="89">
        <f>G12</f>
        <v>302.58000000000038</v>
      </c>
      <c r="H13" s="48"/>
    </row>
    <row r="14" spans="1:8">
      <c r="A14" s="45"/>
      <c r="B14" s="42"/>
      <c r="C14" s="42"/>
      <c r="D14" s="42"/>
      <c r="E14" s="42"/>
      <c r="F14" s="42"/>
      <c r="G14" s="42"/>
      <c r="H14" s="48"/>
    </row>
    <row r="15" spans="1:8" ht="15.75">
      <c r="A15" s="50"/>
      <c r="B15" s="79" t="s">
        <v>117</v>
      </c>
      <c r="C15" s="80">
        <f>'BM11'!D28</f>
        <v>4300</v>
      </c>
      <c r="D15" s="198"/>
      <c r="E15" s="42"/>
      <c r="F15" s="42"/>
      <c r="G15" s="42"/>
      <c r="H15" s="51"/>
    </row>
    <row r="16" spans="1:8" ht="15.75">
      <c r="A16" s="52"/>
      <c r="B16" s="79" t="s">
        <v>118</v>
      </c>
      <c r="C16" s="80">
        <f>3326.3833+C19</f>
        <v>3628.9633000000003</v>
      </c>
      <c r="D16" s="199"/>
      <c r="E16" s="42"/>
      <c r="F16" s="42"/>
      <c r="G16" s="42"/>
      <c r="H16" s="51"/>
    </row>
    <row r="17" spans="1:10" ht="15.75">
      <c r="A17" s="52"/>
      <c r="B17" s="79" t="s">
        <v>119</v>
      </c>
      <c r="C17" s="80">
        <f>C15-C16</f>
        <v>671.03669999999966</v>
      </c>
      <c r="D17" s="42"/>
      <c r="E17" s="42"/>
      <c r="F17" s="42"/>
      <c r="G17" s="42"/>
      <c r="H17" s="51"/>
    </row>
    <row r="18" spans="1:10" ht="15.75">
      <c r="A18" s="147"/>
      <c r="B18" s="79" t="s">
        <v>120</v>
      </c>
      <c r="C18" s="80"/>
      <c r="D18" s="42"/>
      <c r="E18" s="42"/>
      <c r="F18" s="42"/>
      <c r="G18" s="42"/>
      <c r="H18" s="51"/>
    </row>
    <row r="19" spans="1:10" ht="15.75">
      <c r="A19" s="147"/>
      <c r="B19" s="79" t="s">
        <v>121</v>
      </c>
      <c r="C19" s="80">
        <f>G12</f>
        <v>302.58000000000038</v>
      </c>
      <c r="D19" s="42"/>
      <c r="E19" s="42"/>
      <c r="F19" s="42"/>
      <c r="G19" s="42"/>
      <c r="H19" s="51"/>
    </row>
    <row r="20" spans="1:10">
      <c r="A20" s="347" t="s">
        <v>334</v>
      </c>
      <c r="B20" s="348"/>
      <c r="C20" s="349"/>
      <c r="E20" s="42"/>
      <c r="F20" s="42"/>
      <c r="G20" s="42"/>
      <c r="H20" s="51"/>
    </row>
    <row r="21" spans="1:10">
      <c r="A21" s="347" t="s">
        <v>181</v>
      </c>
      <c r="B21" s="348"/>
      <c r="C21" s="349"/>
      <c r="H21" s="51"/>
    </row>
    <row r="22" spans="1:10">
      <c r="A22" s="278" t="s">
        <v>201</v>
      </c>
      <c r="B22" s="166" t="s">
        <v>176</v>
      </c>
      <c r="C22" s="166" t="s">
        <v>262</v>
      </c>
      <c r="D22" s="278" t="s">
        <v>202</v>
      </c>
      <c r="H22" s="51"/>
    </row>
    <row r="23" spans="1:10">
      <c r="A23" s="192" t="s">
        <v>203</v>
      </c>
      <c r="B23" s="187">
        <v>91.417500000000004</v>
      </c>
      <c r="C23" s="187">
        <v>12.31</v>
      </c>
      <c r="D23" s="277" t="s">
        <v>199</v>
      </c>
      <c r="E23" s="261"/>
      <c r="F23" s="211" t="s">
        <v>102</v>
      </c>
      <c r="G23" s="260" t="s">
        <v>212</v>
      </c>
      <c r="H23" s="168" t="s">
        <v>213</v>
      </c>
    </row>
    <row r="24" spans="1:10">
      <c r="A24" s="192" t="s">
        <v>204</v>
      </c>
      <c r="B24" s="187">
        <v>170.01200000000003</v>
      </c>
      <c r="C24" s="187">
        <v>22.98</v>
      </c>
      <c r="D24" s="277" t="s">
        <v>199</v>
      </c>
      <c r="E24" s="211"/>
      <c r="F24" s="173">
        <v>44501</v>
      </c>
      <c r="G24" s="230">
        <v>1074.92</v>
      </c>
      <c r="H24" s="167"/>
      <c r="J24" t="s">
        <v>302</v>
      </c>
    </row>
    <row r="25" spans="1:10">
      <c r="A25" s="192" t="s">
        <v>205</v>
      </c>
      <c r="B25" s="187">
        <v>133.50800000000001</v>
      </c>
      <c r="C25" s="187">
        <v>14.22</v>
      </c>
      <c r="D25" s="277" t="s">
        <v>199</v>
      </c>
      <c r="E25" s="211"/>
      <c r="F25" s="173">
        <v>44531</v>
      </c>
      <c r="G25" s="178">
        <v>1247.6699999999998</v>
      </c>
      <c r="H25" s="167"/>
    </row>
    <row r="26" spans="1:10">
      <c r="A26" s="192" t="s">
        <v>206</v>
      </c>
      <c r="B26" s="187">
        <v>538.995</v>
      </c>
      <c r="C26" s="187">
        <v>66.98</v>
      </c>
      <c r="D26" s="277" t="s">
        <v>199</v>
      </c>
      <c r="E26" s="211"/>
      <c r="F26" s="227">
        <v>44562</v>
      </c>
      <c r="G26" s="228">
        <v>1926.5070000000001</v>
      </c>
      <c r="H26" s="228"/>
    </row>
    <row r="27" spans="1:10">
      <c r="A27" s="192" t="s">
        <v>207</v>
      </c>
      <c r="B27" s="187">
        <v>133.50800000000001</v>
      </c>
      <c r="C27" s="187">
        <v>15.29</v>
      </c>
      <c r="D27" s="277" t="s">
        <v>199</v>
      </c>
      <c r="E27" s="211"/>
      <c r="F27" s="173">
        <v>44593</v>
      </c>
      <c r="G27" s="178">
        <v>2006.76</v>
      </c>
      <c r="H27" s="178"/>
    </row>
    <row r="28" spans="1:10">
      <c r="A28" s="192" t="s">
        <v>208</v>
      </c>
      <c r="B28" s="187">
        <v>170.01200000000003</v>
      </c>
      <c r="C28" s="187">
        <v>15.49</v>
      </c>
      <c r="D28" s="168" t="s">
        <v>199</v>
      </c>
      <c r="E28" s="211"/>
      <c r="F28" s="173">
        <v>44621</v>
      </c>
      <c r="G28" s="178">
        <v>2651.0373</v>
      </c>
      <c r="H28" s="178"/>
    </row>
    <row r="29" spans="1:10">
      <c r="A29" s="192" t="s">
        <v>211</v>
      </c>
      <c r="B29" s="187">
        <v>91.417500000000004</v>
      </c>
      <c r="C29" s="187">
        <v>13.23</v>
      </c>
      <c r="D29" s="168" t="s">
        <v>199</v>
      </c>
      <c r="E29" s="168"/>
      <c r="F29" s="173">
        <v>44652</v>
      </c>
      <c r="G29" s="178">
        <v>2695.0472999999997</v>
      </c>
      <c r="H29" s="178"/>
    </row>
    <row r="30" spans="1:10">
      <c r="A30" s="192" t="s">
        <v>220</v>
      </c>
      <c r="B30" s="187">
        <v>150.52000000000001</v>
      </c>
      <c r="C30" s="187">
        <v>26.5</v>
      </c>
      <c r="D30" s="168" t="s">
        <v>199</v>
      </c>
      <c r="E30" s="168"/>
      <c r="F30" s="173">
        <v>44682</v>
      </c>
      <c r="G30" s="178">
        <v>3312.7833000000001</v>
      </c>
      <c r="H30" s="178"/>
    </row>
    <row r="31" spans="1:10">
      <c r="A31" s="192" t="s">
        <v>221</v>
      </c>
      <c r="B31" s="187">
        <v>73.378500000000003</v>
      </c>
      <c r="C31" s="187">
        <v>6.54</v>
      </c>
      <c r="D31" s="168" t="s">
        <v>199</v>
      </c>
      <c r="E31" s="168"/>
      <c r="F31" s="173">
        <v>44713</v>
      </c>
      <c r="G31" s="178">
        <v>3326.3832999999995</v>
      </c>
      <c r="H31" s="178"/>
    </row>
    <row r="32" spans="1:10">
      <c r="A32" s="192" t="s">
        <v>222</v>
      </c>
      <c r="B32" s="187">
        <v>45.49</v>
      </c>
      <c r="C32" s="187">
        <v>14.342999999999998</v>
      </c>
      <c r="D32" s="168" t="s">
        <v>199</v>
      </c>
      <c r="E32" s="168"/>
      <c r="F32" s="173">
        <v>44743</v>
      </c>
      <c r="G32" s="178">
        <f>B49</f>
        <v>3628.9632999999999</v>
      </c>
      <c r="H32" s="178">
        <f>G32-G31</f>
        <v>302.58000000000038</v>
      </c>
    </row>
    <row r="33" spans="1:8" ht="15" customHeight="1">
      <c r="A33" s="192" t="s">
        <v>223</v>
      </c>
      <c r="B33" s="187">
        <v>292.00880000000001</v>
      </c>
      <c r="C33" s="187">
        <v>23.74</v>
      </c>
      <c r="D33" s="168" t="s">
        <v>199</v>
      </c>
      <c r="E33" s="168"/>
      <c r="H33" s="229"/>
    </row>
    <row r="34" spans="1:8" ht="15" customHeight="1">
      <c r="A34" s="192" t="s">
        <v>224</v>
      </c>
      <c r="B34" s="187">
        <v>158.72</v>
      </c>
      <c r="C34" s="187">
        <v>5.33</v>
      </c>
      <c r="D34" s="168" t="s">
        <v>199</v>
      </c>
      <c r="E34" s="168"/>
      <c r="H34" s="229"/>
    </row>
    <row r="35" spans="1:8" ht="15" customHeight="1">
      <c r="A35" s="192" t="s">
        <v>248</v>
      </c>
      <c r="B35" s="187">
        <v>77.38</v>
      </c>
      <c r="C35" s="187">
        <v>2.5299999999999998</v>
      </c>
      <c r="D35" s="168" t="s">
        <v>199</v>
      </c>
      <c r="E35" s="168"/>
      <c r="H35" s="229"/>
    </row>
    <row r="36" spans="1:8" ht="15" customHeight="1">
      <c r="A36" s="192" t="s">
        <v>249</v>
      </c>
      <c r="B36" s="187">
        <v>20.16</v>
      </c>
      <c r="C36" s="187">
        <v>14.342999999999998</v>
      </c>
      <c r="D36" s="168" t="s">
        <v>199</v>
      </c>
      <c r="E36" s="168"/>
      <c r="H36" s="229"/>
    </row>
    <row r="37" spans="1:8" ht="15" customHeight="1">
      <c r="A37" s="192" t="s">
        <v>250</v>
      </c>
      <c r="B37" s="187">
        <v>288.44</v>
      </c>
      <c r="C37" s="187">
        <v>31.04</v>
      </c>
      <c r="D37" s="168" t="s">
        <v>199</v>
      </c>
      <c r="E37" s="168"/>
      <c r="H37" s="229"/>
    </row>
    <row r="38" spans="1:8" ht="15" customHeight="1">
      <c r="A38" s="239" t="s">
        <v>330</v>
      </c>
      <c r="B38" s="187">
        <v>138.51</v>
      </c>
      <c r="C38" s="187"/>
      <c r="D38" s="168" t="s">
        <v>199</v>
      </c>
      <c r="E38" s="168"/>
      <c r="H38" s="229"/>
    </row>
    <row r="39" spans="1:8" ht="15" customHeight="1">
      <c r="A39" s="239" t="s">
        <v>283</v>
      </c>
      <c r="B39" s="187">
        <v>26.95</v>
      </c>
      <c r="C39" s="187"/>
      <c r="D39" s="168" t="s">
        <v>199</v>
      </c>
      <c r="E39" s="168"/>
      <c r="H39" s="229"/>
    </row>
    <row r="40" spans="1:8" ht="15" customHeight="1">
      <c r="A40" s="239" t="s">
        <v>284</v>
      </c>
      <c r="B40" s="187">
        <v>70.260000000000005</v>
      </c>
      <c r="C40" s="187"/>
      <c r="D40" s="168" t="s">
        <v>199</v>
      </c>
      <c r="E40" s="168"/>
      <c r="H40" s="229"/>
    </row>
    <row r="41" spans="1:8" ht="15" customHeight="1">
      <c r="A41" s="239" t="s">
        <v>285</v>
      </c>
      <c r="B41" s="187">
        <v>67.13</v>
      </c>
      <c r="C41" s="187"/>
      <c r="D41" s="168" t="s">
        <v>199</v>
      </c>
      <c r="E41" s="168"/>
      <c r="H41" s="229"/>
    </row>
    <row r="42" spans="1:8" ht="15" customHeight="1">
      <c r="A42" s="239" t="s">
        <v>299</v>
      </c>
      <c r="B42" s="286">
        <v>275.46000000000004</v>
      </c>
      <c r="C42" s="187"/>
      <c r="D42" s="168" t="s">
        <v>199</v>
      </c>
      <c r="E42" s="168"/>
      <c r="H42" s="229"/>
    </row>
    <row r="43" spans="1:8" ht="15" customHeight="1">
      <c r="A43" s="239" t="s">
        <v>305</v>
      </c>
      <c r="B43" s="286">
        <v>77.930000000000007</v>
      </c>
      <c r="C43" s="187"/>
      <c r="D43" s="168" t="s">
        <v>199</v>
      </c>
      <c r="E43" s="168"/>
      <c r="H43" s="229"/>
    </row>
    <row r="44" spans="1:8" ht="15" customHeight="1">
      <c r="A44" s="239" t="s">
        <v>306</v>
      </c>
      <c r="B44" s="286">
        <v>45.11</v>
      </c>
      <c r="C44" s="187"/>
      <c r="D44" s="168" t="s">
        <v>199</v>
      </c>
      <c r="E44" s="168"/>
      <c r="H44" s="229"/>
    </row>
    <row r="45" spans="1:8" ht="15" customHeight="1">
      <c r="A45" s="239" t="s">
        <v>328</v>
      </c>
      <c r="B45" s="286">
        <f>[2]ÁREAS!$K$34</f>
        <v>17.62</v>
      </c>
      <c r="C45" s="187"/>
      <c r="D45" s="168" t="s">
        <v>199</v>
      </c>
      <c r="E45" s="168"/>
      <c r="H45" s="229"/>
    </row>
    <row r="46" spans="1:8">
      <c r="A46" s="239" t="s">
        <v>329</v>
      </c>
      <c r="B46" s="286">
        <v>71.510000000000005</v>
      </c>
      <c r="C46" s="187"/>
      <c r="D46" s="168" t="s">
        <v>199</v>
      </c>
      <c r="E46" s="217"/>
      <c r="H46" s="229"/>
    </row>
    <row r="47" spans="1:8" ht="23.25">
      <c r="A47" s="239" t="s">
        <v>331</v>
      </c>
      <c r="B47" s="286">
        <v>97.5</v>
      </c>
      <c r="C47" s="187"/>
      <c r="D47" s="168" t="s">
        <v>199</v>
      </c>
      <c r="E47" s="231"/>
      <c r="H47" s="51"/>
    </row>
    <row r="48" spans="1:8" ht="23.25">
      <c r="A48" s="239" t="s">
        <v>332</v>
      </c>
      <c r="B48" s="286">
        <v>21.15</v>
      </c>
      <c r="C48" s="187"/>
      <c r="D48" s="168" t="s">
        <v>199</v>
      </c>
      <c r="E48" s="140"/>
      <c r="H48" s="51"/>
    </row>
    <row r="49" spans="1:8">
      <c r="A49" s="216" t="s">
        <v>9</v>
      </c>
      <c r="B49" s="393">
        <f>SUM(B23:B48)+SUM(C23:C48)</f>
        <v>3628.9632999999999</v>
      </c>
      <c r="C49" s="350"/>
      <c r="D49" s="217" t="s">
        <v>199</v>
      </c>
      <c r="E49" s="140"/>
      <c r="H49" s="51"/>
    </row>
    <row r="50" spans="1:8" ht="15.75">
      <c r="A50" s="45"/>
      <c r="B50" s="124"/>
      <c r="C50" s="124"/>
      <c r="D50" s="124"/>
      <c r="E50" s="42"/>
      <c r="F50" s="42"/>
      <c r="G50" s="35"/>
      <c r="H50" s="54"/>
    </row>
    <row r="51" spans="1:8" ht="15.75">
      <c r="A51" s="45"/>
      <c r="B51" s="124"/>
      <c r="C51" s="124"/>
      <c r="D51" s="124"/>
      <c r="E51" s="42"/>
      <c r="F51" s="42"/>
      <c r="G51" s="35"/>
      <c r="H51" s="54"/>
    </row>
    <row r="52" spans="1:8" ht="15.75">
      <c r="A52" s="45"/>
      <c r="B52" s="124"/>
      <c r="C52" s="124"/>
      <c r="D52" s="124"/>
      <c r="E52" s="42"/>
      <c r="F52" s="42"/>
      <c r="G52" s="35"/>
      <c r="H52" s="54"/>
    </row>
    <row r="53" spans="1:8" ht="15.75">
      <c r="A53" s="45"/>
      <c r="B53" s="124"/>
      <c r="C53" s="124"/>
      <c r="D53" s="124"/>
      <c r="E53" s="42"/>
      <c r="F53" s="42"/>
      <c r="G53" s="35"/>
      <c r="H53" s="54"/>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46"/>
      <c r="C56" s="148"/>
      <c r="D56" s="148"/>
      <c r="E56" s="148"/>
      <c r="F56" s="47"/>
      <c r="G56" s="55"/>
      <c r="H56" s="48"/>
    </row>
    <row r="57" spans="1:8" ht="15.75">
      <c r="A57" s="81" t="s">
        <v>122</v>
      </c>
      <c r="B57" s="82"/>
      <c r="C57" s="83"/>
      <c r="D57" s="84"/>
      <c r="E57" s="85"/>
      <c r="F57" s="83"/>
      <c r="G57" s="83"/>
      <c r="H57" s="86"/>
    </row>
    <row r="58" spans="1:8" ht="15" customHeight="1">
      <c r="A58" s="328" t="s">
        <v>182</v>
      </c>
      <c r="B58" s="329"/>
      <c r="C58" s="329"/>
      <c r="D58" s="329"/>
      <c r="E58" s="329"/>
      <c r="F58" s="329"/>
      <c r="G58" s="329"/>
      <c r="H58" s="330"/>
    </row>
    <row r="59" spans="1:8" ht="15.75">
      <c r="A59" s="56"/>
      <c r="B59" s="40"/>
      <c r="C59" s="149"/>
      <c r="D59" s="149"/>
      <c r="E59" s="149"/>
      <c r="F59" s="58"/>
      <c r="G59" s="59"/>
      <c r="H59" s="60"/>
    </row>
    <row r="60" spans="1:8">
      <c r="A60" s="34"/>
      <c r="B60" s="36"/>
      <c r="C60" s="150"/>
      <c r="D60" s="38"/>
      <c r="E60" s="39"/>
      <c r="F60" s="150"/>
      <c r="G60" s="150"/>
      <c r="H60" s="150"/>
    </row>
  </sheetData>
  <mergeCells count="12">
    <mergeCell ref="B8:F8"/>
    <mergeCell ref="A2:H2"/>
    <mergeCell ref="A3:H3"/>
    <mergeCell ref="A4:H4"/>
    <mergeCell ref="B6:H6"/>
    <mergeCell ref="B7:H7"/>
    <mergeCell ref="A58:H58"/>
    <mergeCell ref="C9:E9"/>
    <mergeCell ref="C10:D10"/>
    <mergeCell ref="A20:C20"/>
    <mergeCell ref="A21:C21"/>
    <mergeCell ref="B49:C49"/>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1:J62"/>
  <sheetViews>
    <sheetView tabSelected="1" topLeftCell="A34" workbookViewId="0">
      <selection activeCell="J35" sqref="J35"/>
    </sheetView>
  </sheetViews>
  <sheetFormatPr defaultRowHeight="15"/>
  <cols>
    <col min="1" max="1" width="12.28515625" customWidth="1"/>
    <col min="2" max="2" width="29.140625" customWidth="1"/>
    <col min="3" max="3" width="12.5703125" customWidth="1"/>
    <col min="4" max="4" width="13.140625" customWidth="1"/>
    <col min="5" max="5" width="7.85546875" customWidth="1"/>
    <col min="6" max="6" width="9.7109375" bestFit="1" customWidth="1"/>
    <col min="7" max="7" width="10.42578125" customWidth="1"/>
    <col min="8" max="8" width="9" bestFit="1" customWidth="1"/>
  </cols>
  <sheetData>
    <row r="1" spans="1:8" ht="10.5"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ht="6" customHeight="1">
      <c r="A5" s="41"/>
      <c r="B5" s="42"/>
      <c r="C5" s="43"/>
      <c r="D5" s="43"/>
      <c r="E5" s="33"/>
      <c r="F5" s="43"/>
      <c r="G5" s="43"/>
      <c r="H5" s="44"/>
    </row>
    <row r="6" spans="1:8">
      <c r="A6" s="67">
        <v>2</v>
      </c>
      <c r="B6" s="341" t="s">
        <v>180</v>
      </c>
      <c r="C6" s="341"/>
      <c r="D6" s="341"/>
      <c r="E6" s="341"/>
      <c r="F6" s="341"/>
      <c r="G6" s="341"/>
      <c r="H6" s="342"/>
    </row>
    <row r="7" spans="1:8" ht="64.5" customHeight="1">
      <c r="A7" s="68">
        <v>202</v>
      </c>
      <c r="B7" s="375" t="s">
        <v>73</v>
      </c>
      <c r="C7" s="375"/>
      <c r="D7" s="375"/>
      <c r="E7" s="375"/>
      <c r="F7" s="375"/>
      <c r="G7" s="375"/>
      <c r="H7" s="376"/>
    </row>
    <row r="8" spans="1:8" ht="15.75" customHeight="1">
      <c r="A8" s="69"/>
      <c r="B8" s="345"/>
      <c r="C8" s="346"/>
      <c r="D8" s="346"/>
      <c r="E8" s="346"/>
      <c r="F8" s="346"/>
      <c r="G8" s="70" t="s">
        <v>124</v>
      </c>
      <c r="H8" s="90" t="s">
        <v>199</v>
      </c>
    </row>
    <row r="9" spans="1:8">
      <c r="A9" s="45"/>
      <c r="B9" s="46"/>
      <c r="C9" s="331"/>
      <c r="D9" s="331"/>
      <c r="E9" s="331"/>
      <c r="F9" s="47"/>
      <c r="G9" s="148"/>
      <c r="H9" s="48"/>
    </row>
    <row r="10" spans="1:8" ht="15.75">
      <c r="A10" s="49" t="s">
        <v>113</v>
      </c>
      <c r="B10" s="46"/>
      <c r="C10" s="352"/>
      <c r="D10" s="352"/>
      <c r="E10" s="148"/>
      <c r="F10" s="47"/>
      <c r="G10" s="148"/>
      <c r="H10" s="48"/>
    </row>
    <row r="11" spans="1:8" ht="15.75">
      <c r="A11" s="45"/>
      <c r="B11" s="73" t="s">
        <v>114</v>
      </c>
      <c r="C11" s="73" t="s">
        <v>44</v>
      </c>
      <c r="D11" s="73"/>
      <c r="E11" s="74"/>
      <c r="F11" s="74"/>
      <c r="G11" s="74" t="s">
        <v>9</v>
      </c>
      <c r="H11" s="48"/>
    </row>
    <row r="12" spans="1:8">
      <c r="A12" s="72"/>
      <c r="B12" s="75" t="s">
        <v>189</v>
      </c>
      <c r="C12" s="76"/>
      <c r="D12" s="91"/>
      <c r="E12" s="77"/>
      <c r="F12" s="78"/>
      <c r="G12" s="78">
        <f>H33</f>
        <v>165.19000000000005</v>
      </c>
      <c r="H12" s="48"/>
    </row>
    <row r="13" spans="1:8" ht="15.75">
      <c r="A13" s="45"/>
      <c r="B13" s="87" t="s">
        <v>9</v>
      </c>
      <c r="C13" s="88"/>
      <c r="D13" s="88"/>
      <c r="E13" s="88"/>
      <c r="F13" s="88"/>
      <c r="G13" s="89">
        <f>G12</f>
        <v>165.19000000000005</v>
      </c>
      <c r="H13" s="48"/>
    </row>
    <row r="14" spans="1:8">
      <c r="A14" s="45"/>
      <c r="B14" s="42"/>
      <c r="C14" s="42"/>
      <c r="D14" s="42"/>
      <c r="E14" s="42"/>
      <c r="F14" s="42"/>
      <c r="G14" s="42"/>
      <c r="H14" s="48"/>
    </row>
    <row r="15" spans="1:8" ht="15.75">
      <c r="A15" s="50"/>
      <c r="B15" s="79" t="s">
        <v>117</v>
      </c>
      <c r="C15" s="80">
        <f>'BM11'!D28</f>
        <v>4300</v>
      </c>
      <c r="D15" s="43"/>
      <c r="E15" s="42"/>
      <c r="F15" s="42"/>
      <c r="G15" s="42"/>
      <c r="H15" s="51"/>
    </row>
    <row r="16" spans="1:8" ht="15.75">
      <c r="A16" s="52"/>
      <c r="B16" s="79" t="s">
        <v>118</v>
      </c>
      <c r="C16" s="80">
        <v>3628.8108000000002</v>
      </c>
      <c r="D16" s="43"/>
      <c r="E16" s="42"/>
      <c r="F16" s="42"/>
      <c r="G16" s="42"/>
      <c r="H16" s="51"/>
    </row>
    <row r="17" spans="1:10" ht="15.75">
      <c r="A17" s="52"/>
      <c r="B17" s="79" t="s">
        <v>119</v>
      </c>
      <c r="C17" s="80">
        <f>C15-C16</f>
        <v>671.1891999999998</v>
      </c>
      <c r="D17" s="42"/>
      <c r="E17" s="42"/>
      <c r="F17" s="42"/>
      <c r="G17" s="42"/>
      <c r="H17" s="51"/>
    </row>
    <row r="18" spans="1:10" ht="15.75">
      <c r="A18" s="147"/>
      <c r="B18" s="79" t="s">
        <v>120</v>
      </c>
      <c r="C18" s="80"/>
      <c r="D18" s="42"/>
      <c r="E18" s="42"/>
      <c r="F18" s="42"/>
      <c r="G18" s="42"/>
      <c r="H18" s="51"/>
    </row>
    <row r="19" spans="1:10" ht="15.75">
      <c r="A19" s="147"/>
      <c r="B19" s="79" t="s">
        <v>121</v>
      </c>
      <c r="C19" s="80">
        <f>G13</f>
        <v>165.19000000000005</v>
      </c>
      <c r="D19" s="42"/>
      <c r="E19" s="42"/>
      <c r="F19" s="42"/>
      <c r="G19" s="42"/>
      <c r="H19" s="51"/>
    </row>
    <row r="20" spans="1:10" ht="15.75">
      <c r="A20" s="147"/>
      <c r="B20" s="158"/>
      <c r="C20" s="159"/>
      <c r="D20" s="42"/>
      <c r="E20" s="42"/>
      <c r="F20" s="42"/>
      <c r="G20" s="42"/>
      <c r="H20" s="51"/>
    </row>
    <row r="21" spans="1:10">
      <c r="A21" s="147"/>
      <c r="B21" s="347" t="s">
        <v>334</v>
      </c>
      <c r="C21" s="348"/>
      <c r="D21" s="349"/>
      <c r="H21" s="51"/>
    </row>
    <row r="22" spans="1:10">
      <c r="A22" s="147"/>
      <c r="B22" s="347" t="s">
        <v>189</v>
      </c>
      <c r="C22" s="348"/>
      <c r="D22" s="349"/>
      <c r="H22" s="51"/>
    </row>
    <row r="23" spans="1:10">
      <c r="A23" s="147"/>
      <c r="B23" s="278" t="s">
        <v>201</v>
      </c>
      <c r="C23" s="166" t="s">
        <v>176</v>
      </c>
      <c r="D23" s="166" t="s">
        <v>262</v>
      </c>
      <c r="E23" s="278" t="s">
        <v>202</v>
      </c>
      <c r="F23" s="259" t="s">
        <v>102</v>
      </c>
      <c r="G23" s="260" t="s">
        <v>212</v>
      </c>
      <c r="H23" s="168" t="s">
        <v>213</v>
      </c>
    </row>
    <row r="24" spans="1:10">
      <c r="A24" s="147"/>
      <c r="B24" s="192" t="s">
        <v>203</v>
      </c>
      <c r="C24" s="187">
        <v>91.417500000000004</v>
      </c>
      <c r="D24" s="187">
        <v>12.31</v>
      </c>
      <c r="E24" s="277" t="s">
        <v>199</v>
      </c>
      <c r="F24" s="173">
        <v>44501</v>
      </c>
      <c r="G24" s="230">
        <v>1074.92</v>
      </c>
      <c r="H24" s="167"/>
      <c r="J24" t="s">
        <v>302</v>
      </c>
    </row>
    <row r="25" spans="1:10">
      <c r="A25" s="147"/>
      <c r="B25" s="192" t="s">
        <v>204</v>
      </c>
      <c r="C25" s="187">
        <v>170.01200000000003</v>
      </c>
      <c r="D25" s="187">
        <v>22.98</v>
      </c>
      <c r="E25" s="277" t="s">
        <v>199</v>
      </c>
      <c r="F25" s="173">
        <v>44531</v>
      </c>
      <c r="G25" s="178">
        <v>1247.6699999999998</v>
      </c>
      <c r="H25" s="167"/>
    </row>
    <row r="26" spans="1:10">
      <c r="A26" s="147"/>
      <c r="B26" s="192" t="s">
        <v>205</v>
      </c>
      <c r="C26" s="187">
        <v>133.50800000000001</v>
      </c>
      <c r="D26" s="187">
        <v>14.22</v>
      </c>
      <c r="E26" s="277" t="s">
        <v>199</v>
      </c>
      <c r="F26" s="227">
        <v>44562</v>
      </c>
      <c r="G26" s="228">
        <v>1926.5070000000001</v>
      </c>
      <c r="H26" s="228"/>
    </row>
    <row r="27" spans="1:10">
      <c r="A27" s="147"/>
      <c r="B27" s="192" t="s">
        <v>206</v>
      </c>
      <c r="C27" s="187">
        <v>538.995</v>
      </c>
      <c r="D27" s="187">
        <v>66.98</v>
      </c>
      <c r="E27" s="277" t="s">
        <v>199</v>
      </c>
      <c r="F27" s="173">
        <v>44593</v>
      </c>
      <c r="G27" s="178">
        <v>2006.76</v>
      </c>
      <c r="H27" s="178"/>
    </row>
    <row r="28" spans="1:10">
      <c r="A28" s="147"/>
      <c r="B28" s="192" t="s">
        <v>207</v>
      </c>
      <c r="C28" s="187">
        <v>133.50800000000001</v>
      </c>
      <c r="D28" s="187">
        <v>15.29</v>
      </c>
      <c r="E28" s="277" t="s">
        <v>199</v>
      </c>
      <c r="F28" s="173">
        <v>44621</v>
      </c>
      <c r="G28" s="178">
        <v>2651.0373</v>
      </c>
      <c r="H28" s="178"/>
    </row>
    <row r="29" spans="1:10">
      <c r="A29" s="147"/>
      <c r="B29" s="192" t="s">
        <v>208</v>
      </c>
      <c r="C29" s="187">
        <v>170.01200000000003</v>
      </c>
      <c r="D29" s="187">
        <v>15.49</v>
      </c>
      <c r="E29" s="168" t="s">
        <v>199</v>
      </c>
      <c r="F29" s="173">
        <v>44652</v>
      </c>
      <c r="G29" s="178">
        <v>2695.0472999999997</v>
      </c>
      <c r="H29" s="178"/>
    </row>
    <row r="30" spans="1:10">
      <c r="A30" s="147"/>
      <c r="B30" s="192" t="s">
        <v>211</v>
      </c>
      <c r="C30" s="187">
        <v>91.417500000000004</v>
      </c>
      <c r="D30" s="187">
        <v>13.23</v>
      </c>
      <c r="E30" s="168" t="s">
        <v>199</v>
      </c>
      <c r="F30" s="173">
        <v>44682</v>
      </c>
      <c r="G30" s="178">
        <v>3267.4003000000002</v>
      </c>
      <c r="H30" s="178"/>
    </row>
    <row r="31" spans="1:10" ht="15" customHeight="1">
      <c r="A31" s="147"/>
      <c r="B31" s="192" t="s">
        <v>220</v>
      </c>
      <c r="C31" s="187">
        <v>150.52000000000001</v>
      </c>
      <c r="D31" s="187">
        <v>26.5</v>
      </c>
      <c r="E31" s="168" t="s">
        <v>199</v>
      </c>
      <c r="F31" s="173">
        <v>44713</v>
      </c>
      <c r="G31" s="178">
        <v>3326.3832999999995</v>
      </c>
      <c r="H31" s="178"/>
    </row>
    <row r="32" spans="1:10" ht="15" customHeight="1">
      <c r="A32" s="147"/>
      <c r="B32" s="192" t="s">
        <v>221</v>
      </c>
      <c r="C32" s="187">
        <v>73.378500000000003</v>
      </c>
      <c r="D32" s="187">
        <v>6.54</v>
      </c>
      <c r="E32" s="168" t="s">
        <v>199</v>
      </c>
      <c r="F32" s="173">
        <v>44743</v>
      </c>
      <c r="G32" s="178">
        <v>3463.7732999999998</v>
      </c>
      <c r="H32" s="178"/>
    </row>
    <row r="33" spans="1:8" ht="15" customHeight="1">
      <c r="A33" s="147"/>
      <c r="B33" s="192" t="s">
        <v>222</v>
      </c>
      <c r="C33" s="187">
        <v>45.49</v>
      </c>
      <c r="D33" s="187">
        <v>14.342999999999998</v>
      </c>
      <c r="E33" s="168" t="s">
        <v>199</v>
      </c>
      <c r="F33" s="173">
        <v>44774</v>
      </c>
      <c r="G33" s="178">
        <f>C50</f>
        <v>3628.9632999999999</v>
      </c>
      <c r="H33" s="178">
        <f>G33-G32</f>
        <v>165.19000000000005</v>
      </c>
    </row>
    <row r="34" spans="1:8" ht="15" customHeight="1">
      <c r="A34" s="147"/>
      <c r="B34" s="192" t="s">
        <v>223</v>
      </c>
      <c r="C34" s="187">
        <v>292.00880000000001</v>
      </c>
      <c r="D34" s="187">
        <v>23.74</v>
      </c>
      <c r="E34" s="168" t="s">
        <v>199</v>
      </c>
      <c r="H34" s="229"/>
    </row>
    <row r="35" spans="1:8" ht="15" customHeight="1">
      <c r="A35" s="234"/>
      <c r="B35" s="192" t="s">
        <v>224</v>
      </c>
      <c r="C35" s="187">
        <v>158.72</v>
      </c>
      <c r="D35" s="187">
        <v>5.33</v>
      </c>
      <c r="E35" s="168" t="s">
        <v>199</v>
      </c>
      <c r="H35" s="229"/>
    </row>
    <row r="36" spans="1:8" ht="15" customHeight="1">
      <c r="A36" s="234"/>
      <c r="B36" s="192" t="s">
        <v>248</v>
      </c>
      <c r="C36" s="187">
        <v>77.38</v>
      </c>
      <c r="D36" s="187">
        <v>2.5299999999999998</v>
      </c>
      <c r="E36" s="168" t="s">
        <v>199</v>
      </c>
      <c r="H36" s="229"/>
    </row>
    <row r="37" spans="1:8" ht="15" customHeight="1">
      <c r="A37" s="234"/>
      <c r="B37" s="192" t="s">
        <v>249</v>
      </c>
      <c r="C37" s="187">
        <v>20.16</v>
      </c>
      <c r="D37" s="187">
        <v>14.342999999999998</v>
      </c>
      <c r="E37" s="168" t="s">
        <v>199</v>
      </c>
      <c r="H37" s="229"/>
    </row>
    <row r="38" spans="1:8" ht="15" customHeight="1">
      <c r="A38" s="234"/>
      <c r="B38" s="192" t="s">
        <v>250</v>
      </c>
      <c r="C38" s="187">
        <v>288.44</v>
      </c>
      <c r="D38" s="187">
        <v>31.04</v>
      </c>
      <c r="E38" s="168" t="s">
        <v>199</v>
      </c>
      <c r="H38" s="229"/>
    </row>
    <row r="39" spans="1:8" ht="15" customHeight="1">
      <c r="A39" s="275"/>
      <c r="B39" s="239" t="s">
        <v>330</v>
      </c>
      <c r="C39" s="187">
        <v>138.51</v>
      </c>
      <c r="D39" s="187"/>
      <c r="E39" s="168" t="s">
        <v>199</v>
      </c>
      <c r="H39" s="229"/>
    </row>
    <row r="40" spans="1:8" ht="15" customHeight="1">
      <c r="A40" s="275"/>
      <c r="B40" s="239" t="s">
        <v>283</v>
      </c>
      <c r="C40" s="187">
        <v>26.95</v>
      </c>
      <c r="D40" s="187"/>
      <c r="E40" s="168" t="s">
        <v>199</v>
      </c>
      <c r="H40" s="229"/>
    </row>
    <row r="41" spans="1:8" ht="15" customHeight="1">
      <c r="A41" s="234"/>
      <c r="B41" s="239" t="s">
        <v>284</v>
      </c>
      <c r="C41" s="187">
        <v>70.260000000000005</v>
      </c>
      <c r="D41" s="187"/>
      <c r="E41" s="168" t="s">
        <v>199</v>
      </c>
      <c r="H41" s="229"/>
    </row>
    <row r="42" spans="1:8" ht="15" customHeight="1">
      <c r="A42" s="244"/>
      <c r="B42" s="239" t="s">
        <v>285</v>
      </c>
      <c r="C42" s="187">
        <v>67.13</v>
      </c>
      <c r="D42" s="187"/>
      <c r="E42" s="168" t="s">
        <v>199</v>
      </c>
      <c r="H42" s="229"/>
    </row>
    <row r="43" spans="1:8" ht="15" customHeight="1">
      <c r="A43" s="244"/>
      <c r="B43" s="287" t="s">
        <v>299</v>
      </c>
      <c r="C43" s="286">
        <v>275.46000000000004</v>
      </c>
      <c r="D43" s="187"/>
      <c r="E43" s="168" t="s">
        <v>199</v>
      </c>
      <c r="H43" s="229"/>
    </row>
    <row r="44" spans="1:8" ht="15" customHeight="1">
      <c r="A44" s="244"/>
      <c r="B44" s="287" t="s">
        <v>305</v>
      </c>
      <c r="C44" s="286">
        <v>77.930000000000007</v>
      </c>
      <c r="D44" s="187"/>
      <c r="E44" s="168" t="s">
        <v>199</v>
      </c>
      <c r="H44" s="229"/>
    </row>
    <row r="45" spans="1:8">
      <c r="A45" s="147"/>
      <c r="B45" s="287" t="s">
        <v>306</v>
      </c>
      <c r="C45" s="286">
        <v>45.11</v>
      </c>
      <c r="D45" s="187"/>
      <c r="E45" s="168" t="s">
        <v>199</v>
      </c>
      <c r="H45" s="229"/>
    </row>
    <row r="46" spans="1:8">
      <c r="A46" s="147"/>
      <c r="B46" s="287" t="s">
        <v>328</v>
      </c>
      <c r="C46" s="286">
        <f>[2]ÁREAS!$K$34</f>
        <v>17.62</v>
      </c>
      <c r="D46" s="187"/>
      <c r="E46" s="168" t="s">
        <v>199</v>
      </c>
      <c r="H46" s="229"/>
    </row>
    <row r="47" spans="1:8">
      <c r="A47" s="147"/>
      <c r="B47" s="287" t="s">
        <v>329</v>
      </c>
      <c r="C47" s="286">
        <v>71.510000000000005</v>
      </c>
      <c r="D47" s="187"/>
      <c r="E47" s="168" t="s">
        <v>199</v>
      </c>
      <c r="H47" s="229"/>
    </row>
    <row r="48" spans="1:8">
      <c r="A48" s="190"/>
      <c r="B48" s="287" t="s">
        <v>331</v>
      </c>
      <c r="C48" s="286">
        <v>97.5</v>
      </c>
      <c r="D48" s="187"/>
      <c r="E48" s="168" t="s">
        <v>199</v>
      </c>
      <c r="H48" s="229"/>
    </row>
    <row r="49" spans="1:8">
      <c r="A49" s="190"/>
      <c r="B49" s="287" t="s">
        <v>332</v>
      </c>
      <c r="C49" s="286">
        <v>21.15</v>
      </c>
      <c r="D49" s="187"/>
      <c r="E49" s="168" t="s">
        <v>199</v>
      </c>
      <c r="F49" s="42"/>
      <c r="G49" s="42"/>
      <c r="H49" s="51"/>
    </row>
    <row r="50" spans="1:8">
      <c r="A50" s="190"/>
      <c r="B50" s="216" t="s">
        <v>9</v>
      </c>
      <c r="C50" s="350">
        <f>SUM(C24:C49)+SUM(D24:D49)</f>
        <v>3628.9632999999999</v>
      </c>
      <c r="D50" s="350"/>
      <c r="E50" s="217" t="s">
        <v>199</v>
      </c>
      <c r="F50" s="42"/>
      <c r="G50" s="42"/>
      <c r="H50" s="51"/>
    </row>
    <row r="51" spans="1:8" ht="15.75">
      <c r="A51" s="190"/>
      <c r="B51" s="158"/>
      <c r="C51" s="159"/>
      <c r="D51" s="42"/>
      <c r="E51" s="42"/>
      <c r="F51" s="42"/>
      <c r="G51" s="42"/>
      <c r="H51" s="51"/>
    </row>
    <row r="52" spans="1:8" ht="15.75">
      <c r="A52" s="147"/>
      <c r="B52" s="158"/>
      <c r="C52" s="159"/>
      <c r="D52" s="42"/>
      <c r="E52" s="42"/>
      <c r="F52" s="42"/>
      <c r="G52" s="42"/>
      <c r="H52" s="51"/>
    </row>
    <row r="53" spans="1:8" ht="15.75">
      <c r="A53" s="147"/>
      <c r="B53" s="158"/>
      <c r="C53" s="159"/>
      <c r="D53" s="42"/>
      <c r="E53" s="42"/>
      <c r="F53" s="42"/>
      <c r="G53" s="42"/>
      <c r="H53" s="51"/>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124"/>
      <c r="C56" s="124"/>
      <c r="D56" s="124"/>
      <c r="E56" s="42"/>
      <c r="F56" s="42"/>
      <c r="G56" s="35"/>
      <c r="H56" s="54"/>
    </row>
    <row r="57" spans="1:8" ht="15.75">
      <c r="A57" s="45"/>
      <c r="B57" s="124"/>
      <c r="C57" s="124"/>
      <c r="D57" s="124"/>
      <c r="E57" s="42"/>
      <c r="F57" s="42"/>
      <c r="G57" s="35"/>
      <c r="H57" s="54"/>
    </row>
    <row r="58" spans="1:8" ht="15.75">
      <c r="A58" s="45"/>
      <c r="B58" s="46"/>
      <c r="C58" s="148"/>
      <c r="D58" s="148"/>
      <c r="E58" s="148"/>
      <c r="F58" s="47"/>
      <c r="G58" s="55"/>
      <c r="H58" s="48"/>
    </row>
    <row r="59" spans="1:8" ht="15.75">
      <c r="A59" s="81" t="s">
        <v>122</v>
      </c>
      <c r="B59" s="82"/>
      <c r="C59" s="83"/>
      <c r="D59" s="84"/>
      <c r="E59" s="85"/>
      <c r="F59" s="83"/>
      <c r="G59" s="83"/>
      <c r="H59" s="86"/>
    </row>
    <row r="60" spans="1:8" ht="15" customHeight="1">
      <c r="A60" s="328" t="s">
        <v>182</v>
      </c>
      <c r="B60" s="329"/>
      <c r="C60" s="329"/>
      <c r="D60" s="329"/>
      <c r="E60" s="329"/>
      <c r="F60" s="329"/>
      <c r="G60" s="329"/>
      <c r="H60" s="330"/>
    </row>
    <row r="61" spans="1:8" ht="15.75">
      <c r="A61" s="56"/>
      <c r="B61" s="40"/>
      <c r="C61" s="149"/>
      <c r="D61" s="149"/>
      <c r="E61" s="149"/>
      <c r="F61" s="58"/>
      <c r="G61" s="59"/>
      <c r="H61" s="60"/>
    </row>
    <row r="62" spans="1:8">
      <c r="A62" s="34"/>
      <c r="B62" s="36"/>
      <c r="C62" s="150"/>
      <c r="D62" s="38"/>
      <c r="E62" s="39"/>
      <c r="F62" s="150"/>
      <c r="G62" s="150"/>
      <c r="H62" s="150"/>
    </row>
  </sheetData>
  <mergeCells count="12">
    <mergeCell ref="C9:E9"/>
    <mergeCell ref="C10:D10"/>
    <mergeCell ref="A60:H60"/>
    <mergeCell ref="A2:H2"/>
    <mergeCell ref="A3:H3"/>
    <mergeCell ref="A4:H4"/>
    <mergeCell ref="B6:H6"/>
    <mergeCell ref="B7:H7"/>
    <mergeCell ref="B8:F8"/>
    <mergeCell ref="B21:D21"/>
    <mergeCell ref="B22:D22"/>
    <mergeCell ref="C50:D50"/>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A1:J55"/>
  <sheetViews>
    <sheetView tabSelected="1" topLeftCell="A48" workbookViewId="0">
      <selection activeCell="J35" sqref="J35"/>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11.42578125" bestFit="1" customWidth="1"/>
    <col min="7" max="7" width="10.42578125" customWidth="1"/>
    <col min="8" max="8" width="9" bestFit="1" customWidth="1"/>
  </cols>
  <sheetData>
    <row r="1" spans="1:8" ht="20.25">
      <c r="A1" s="64"/>
      <c r="B1" s="65"/>
      <c r="C1" s="65"/>
      <c r="D1" s="65"/>
      <c r="E1" s="65"/>
      <c r="F1" s="65"/>
      <c r="G1" s="65"/>
      <c r="H1" s="66"/>
    </row>
    <row r="2" spans="1:8" ht="15.75">
      <c r="A2" s="332" t="s">
        <v>339</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2</v>
      </c>
      <c r="B6" s="341" t="s">
        <v>180</v>
      </c>
      <c r="C6" s="341"/>
      <c r="D6" s="341"/>
      <c r="E6" s="341"/>
      <c r="F6" s="341"/>
      <c r="G6" s="341"/>
      <c r="H6" s="342"/>
    </row>
    <row r="7" spans="1:8" ht="40.5" customHeight="1">
      <c r="A7" s="68">
        <v>203</v>
      </c>
      <c r="B7" s="262" t="s">
        <v>191</v>
      </c>
      <c r="C7" s="262"/>
      <c r="D7" s="262"/>
      <c r="E7" s="262"/>
      <c r="F7" s="262"/>
      <c r="G7" s="262"/>
      <c r="H7" s="263"/>
    </row>
    <row r="8" spans="1:8" ht="15.75" customHeight="1">
      <c r="A8" s="69"/>
      <c r="B8" s="345"/>
      <c r="C8" s="346"/>
      <c r="D8" s="346"/>
      <c r="E8" s="346"/>
      <c r="F8" s="346"/>
      <c r="G8" s="70" t="s">
        <v>124</v>
      </c>
      <c r="H8" s="90" t="s">
        <v>5</v>
      </c>
    </row>
    <row r="9" spans="1:8">
      <c r="A9" s="45"/>
      <c r="B9" s="46"/>
      <c r="C9" s="331"/>
      <c r="D9" s="331"/>
      <c r="E9" s="331"/>
      <c r="F9" s="47"/>
      <c r="G9" s="152"/>
      <c r="H9" s="48"/>
    </row>
    <row r="10" spans="1:8">
      <c r="B10" s="238" t="s">
        <v>113</v>
      </c>
      <c r="C10" s="352" t="s">
        <v>280</v>
      </c>
      <c r="D10" s="352"/>
      <c r="E10" s="152"/>
      <c r="F10" s="47"/>
      <c r="G10" s="152"/>
      <c r="H10" s="48"/>
    </row>
    <row r="11" spans="1:8" ht="15.75">
      <c r="A11" s="45"/>
      <c r="B11" s="73" t="s">
        <v>114</v>
      </c>
      <c r="C11" s="73" t="s">
        <v>44</v>
      </c>
      <c r="D11" s="73"/>
      <c r="E11" s="74"/>
      <c r="F11" s="74"/>
      <c r="G11" s="74" t="s">
        <v>9</v>
      </c>
      <c r="H11" s="48"/>
    </row>
    <row r="12" spans="1:8">
      <c r="A12" s="72"/>
      <c r="B12" s="75" t="s">
        <v>190</v>
      </c>
      <c r="C12" s="76"/>
      <c r="D12" s="91"/>
      <c r="E12" s="77"/>
      <c r="F12" s="78"/>
      <c r="G12" s="78">
        <f>G24</f>
        <v>9.91</v>
      </c>
      <c r="H12" s="48"/>
    </row>
    <row r="13" spans="1:8" ht="15.75">
      <c r="A13" s="45"/>
      <c r="B13" s="87" t="s">
        <v>9</v>
      </c>
      <c r="C13" s="88"/>
      <c r="D13" s="88"/>
      <c r="E13" s="88"/>
      <c r="F13" s="88"/>
      <c r="G13" s="89">
        <f>G12</f>
        <v>9.91</v>
      </c>
      <c r="H13" s="48"/>
    </row>
    <row r="14" spans="1:8">
      <c r="A14" s="45"/>
      <c r="B14" s="42"/>
      <c r="C14" s="42"/>
      <c r="D14" s="42"/>
      <c r="E14" s="42"/>
      <c r="F14" s="42"/>
      <c r="G14" s="42"/>
      <c r="H14" s="48"/>
    </row>
    <row r="15" spans="1:8" ht="15.75">
      <c r="A15" s="50"/>
      <c r="B15" s="79" t="s">
        <v>117</v>
      </c>
      <c r="C15" s="80">
        <v>950</v>
      </c>
      <c r="D15" s="42"/>
      <c r="E15" s="42"/>
      <c r="F15" s="42"/>
      <c r="G15" s="42"/>
      <c r="H15" s="51"/>
    </row>
    <row r="16" spans="1:8" ht="15.75">
      <c r="A16" s="52"/>
      <c r="B16" s="79" t="s">
        <v>118</v>
      </c>
      <c r="C16" s="80">
        <f>937+9.91+3.09</f>
        <v>950</v>
      </c>
      <c r="D16" s="42"/>
      <c r="E16" s="42"/>
      <c r="F16" s="272" t="s">
        <v>267</v>
      </c>
      <c r="G16" s="247"/>
      <c r="H16" s="51"/>
    </row>
    <row r="17" spans="1:10" ht="15.75">
      <c r="A17" s="52"/>
      <c r="B17" s="79" t="s">
        <v>119</v>
      </c>
      <c r="C17" s="80">
        <f>C15-C16</f>
        <v>0</v>
      </c>
      <c r="D17" s="42"/>
      <c r="E17" s="42"/>
      <c r="F17" s="260" t="s">
        <v>158</v>
      </c>
      <c r="G17" s="247">
        <v>258.3</v>
      </c>
      <c r="H17" s="51"/>
    </row>
    <row r="18" spans="1:10" ht="15.75">
      <c r="A18" s="151"/>
      <c r="B18" s="79" t="s">
        <v>120</v>
      </c>
      <c r="C18" s="80"/>
      <c r="D18" s="42"/>
      <c r="E18" s="42"/>
      <c r="F18" s="271" t="s">
        <v>268</v>
      </c>
      <c r="G18" s="247">
        <v>574.91</v>
      </c>
      <c r="H18" s="51"/>
    </row>
    <row r="19" spans="1:10" ht="15.75">
      <c r="A19" s="151"/>
      <c r="B19" s="79" t="s">
        <v>121</v>
      </c>
      <c r="C19" s="80">
        <f>G13</f>
        <v>9.91</v>
      </c>
      <c r="D19" s="42"/>
      <c r="E19" s="42"/>
      <c r="F19" s="274" t="s">
        <v>282</v>
      </c>
      <c r="G19" s="178">
        <v>663.28</v>
      </c>
      <c r="H19" s="51"/>
    </row>
    <row r="20" spans="1:10">
      <c r="A20" s="210"/>
      <c r="B20" s="157"/>
      <c r="C20" s="212"/>
      <c r="D20" s="42"/>
      <c r="E20" s="42"/>
      <c r="F20" s="274" t="s">
        <v>308</v>
      </c>
      <c r="G20" s="178">
        <v>788.76</v>
      </c>
      <c r="H20" s="51"/>
    </row>
    <row r="21" spans="1:10">
      <c r="A21" s="395" t="s">
        <v>263</v>
      </c>
      <c r="B21" s="395"/>
      <c r="C21" s="395"/>
      <c r="D21" s="395"/>
      <c r="E21" s="42"/>
      <c r="F21" s="272" t="s">
        <v>316</v>
      </c>
      <c r="G21" s="273">
        <f>D30+D42+D50+G23</f>
        <v>937</v>
      </c>
      <c r="H21" s="51"/>
    </row>
    <row r="22" spans="1:10">
      <c r="A22" s="165" t="s">
        <v>264</v>
      </c>
      <c r="B22" s="396" t="s">
        <v>265</v>
      </c>
      <c r="C22" s="396"/>
      <c r="D22" s="165" t="s">
        <v>266</v>
      </c>
      <c r="E22" s="42"/>
      <c r="H22" s="51"/>
    </row>
    <row r="23" spans="1:10">
      <c r="A23" s="230">
        <v>2.25</v>
      </c>
      <c r="B23" s="230">
        <v>2</v>
      </c>
      <c r="C23" s="230">
        <v>15</v>
      </c>
      <c r="D23" s="230">
        <f>A23*B23*C23</f>
        <v>67.5</v>
      </c>
      <c r="E23" s="42"/>
      <c r="F23" t="s">
        <v>309</v>
      </c>
      <c r="G23">
        <v>3.39</v>
      </c>
      <c r="H23" s="51"/>
    </row>
    <row r="24" spans="1:10">
      <c r="A24" s="230">
        <v>4.4000000000000004</v>
      </c>
      <c r="B24" s="230">
        <v>1</v>
      </c>
      <c r="C24" s="230">
        <v>2</v>
      </c>
      <c r="D24" s="230">
        <f t="shared" ref="D24:D29" si="0">A24*B24*C24</f>
        <v>8.8000000000000007</v>
      </c>
      <c r="E24" s="42"/>
      <c r="F24" t="s">
        <v>321</v>
      </c>
      <c r="G24">
        <v>9.91</v>
      </c>
      <c r="H24" s="51"/>
      <c r="J24" t="s">
        <v>302</v>
      </c>
    </row>
    <row r="25" spans="1:10">
      <c r="A25" s="230">
        <v>2.6</v>
      </c>
      <c r="B25" s="230">
        <v>2</v>
      </c>
      <c r="C25" s="230">
        <f>17*2</f>
        <v>34</v>
      </c>
      <c r="D25" s="230">
        <f t="shared" si="0"/>
        <v>176.8</v>
      </c>
      <c r="E25" s="42"/>
      <c r="H25" s="51"/>
    </row>
    <row r="26" spans="1:10">
      <c r="A26" s="230">
        <v>4.8499999999999996</v>
      </c>
      <c r="B26" s="230">
        <v>2</v>
      </c>
      <c r="C26" s="230">
        <v>16</v>
      </c>
      <c r="D26" s="230">
        <f t="shared" si="0"/>
        <v>155.19999999999999</v>
      </c>
      <c r="E26" s="42"/>
      <c r="G26" s="42"/>
      <c r="H26" s="51"/>
    </row>
    <row r="27" spans="1:10">
      <c r="A27" s="230">
        <v>6.15</v>
      </c>
      <c r="B27" s="230">
        <v>1</v>
      </c>
      <c r="C27" s="230">
        <v>2</v>
      </c>
      <c r="D27" s="230">
        <f t="shared" si="0"/>
        <v>12.3</v>
      </c>
      <c r="E27" s="42"/>
      <c r="F27" s="42"/>
      <c r="G27" s="42"/>
      <c r="H27" s="51"/>
    </row>
    <row r="28" spans="1:10">
      <c r="A28" s="230">
        <v>3.09</v>
      </c>
      <c r="B28" s="230">
        <v>1</v>
      </c>
      <c r="C28" s="230">
        <v>13</v>
      </c>
      <c r="D28" s="230">
        <f t="shared" si="0"/>
        <v>40.17</v>
      </c>
      <c r="E28" s="42"/>
      <c r="F28" s="42"/>
      <c r="G28" s="42"/>
      <c r="H28" s="51"/>
    </row>
    <row r="29" spans="1:10">
      <c r="A29" s="230">
        <v>1.0900000000000001</v>
      </c>
      <c r="B29" s="230">
        <v>1</v>
      </c>
      <c r="C29" s="230">
        <v>13</v>
      </c>
      <c r="D29" s="230">
        <f t="shared" si="0"/>
        <v>14.170000000000002</v>
      </c>
      <c r="E29" s="42"/>
      <c r="F29" s="42"/>
      <c r="G29" s="42"/>
      <c r="H29" s="51"/>
    </row>
    <row r="30" spans="1:10">
      <c r="A30" s="394" t="s">
        <v>9</v>
      </c>
      <c r="B30" s="394"/>
      <c r="C30" s="394"/>
      <c r="D30" s="233">
        <f>SUM(D23:D29)</f>
        <v>474.94000000000005</v>
      </c>
      <c r="E30" s="42"/>
      <c r="F30" s="42"/>
      <c r="G30" s="42"/>
      <c r="H30" s="51"/>
    </row>
    <row r="31" spans="1:10">
      <c r="E31" s="42"/>
      <c r="F31" s="42"/>
      <c r="G31" s="42"/>
      <c r="H31" s="51"/>
    </row>
    <row r="32" spans="1:10">
      <c r="A32" s="395" t="s">
        <v>233</v>
      </c>
      <c r="B32" s="395"/>
      <c r="C32" s="395"/>
      <c r="D32" s="395"/>
      <c r="E32" s="42"/>
      <c r="F32" s="42"/>
      <c r="G32" s="43"/>
      <c r="H32" s="51"/>
    </row>
    <row r="33" spans="1:8">
      <c r="A33" s="165" t="s">
        <v>264</v>
      </c>
      <c r="B33" s="396" t="s">
        <v>265</v>
      </c>
      <c r="C33" s="396"/>
      <c r="D33" s="165" t="s">
        <v>266</v>
      </c>
      <c r="E33" s="42"/>
      <c r="F33" s="42"/>
      <c r="G33" s="42"/>
      <c r="H33" s="51"/>
    </row>
    <row r="34" spans="1:8">
      <c r="A34" s="230">
        <v>3.1</v>
      </c>
      <c r="B34" s="230">
        <v>1</v>
      </c>
      <c r="C34" s="230">
        <v>1</v>
      </c>
      <c r="D34" s="230">
        <f>A34*B34*C34</f>
        <v>3.1</v>
      </c>
      <c r="E34" s="42"/>
      <c r="F34" s="42"/>
      <c r="G34" s="42"/>
      <c r="H34" s="51"/>
    </row>
    <row r="35" spans="1:8">
      <c r="A35" s="230">
        <v>3.65</v>
      </c>
      <c r="B35" s="230">
        <v>1</v>
      </c>
      <c r="C35" s="230">
        <v>1</v>
      </c>
      <c r="D35" s="230">
        <v>3.65</v>
      </c>
      <c r="E35" s="42"/>
      <c r="F35" s="42"/>
      <c r="G35" s="42"/>
      <c r="H35" s="51"/>
    </row>
    <row r="36" spans="1:8">
      <c r="A36" s="230">
        <v>15.53</v>
      </c>
      <c r="B36" s="230">
        <v>1</v>
      </c>
      <c r="C36" s="230">
        <v>1</v>
      </c>
      <c r="D36" s="230">
        <f t="shared" ref="D36:D41" si="1">A36*B36*C36</f>
        <v>15.53</v>
      </c>
      <c r="E36" s="42"/>
      <c r="F36" s="42"/>
      <c r="G36" s="42"/>
      <c r="H36" s="51"/>
    </row>
    <row r="37" spans="1:8">
      <c r="A37" s="230">
        <v>6.3</v>
      </c>
      <c r="B37" s="230">
        <v>1</v>
      </c>
      <c r="C37" s="230">
        <v>12</v>
      </c>
      <c r="D37" s="230">
        <f t="shared" si="1"/>
        <v>75.599999999999994</v>
      </c>
      <c r="E37" s="42"/>
      <c r="F37" s="42"/>
      <c r="G37" s="42"/>
      <c r="H37" s="51"/>
    </row>
    <row r="38" spans="1:8">
      <c r="A38" s="230">
        <v>7.8</v>
      </c>
      <c r="B38" s="230">
        <v>1</v>
      </c>
      <c r="C38" s="230">
        <v>12</v>
      </c>
      <c r="D38" s="230">
        <f t="shared" si="1"/>
        <v>93.6</v>
      </c>
      <c r="E38" s="42"/>
      <c r="F38" s="42"/>
      <c r="G38" s="42"/>
      <c r="H38" s="51"/>
    </row>
    <row r="39" spans="1:8">
      <c r="A39" s="167">
        <v>39.68</v>
      </c>
      <c r="B39" s="230">
        <v>1</v>
      </c>
      <c r="C39" s="230">
        <v>1</v>
      </c>
      <c r="D39" s="230">
        <f t="shared" si="1"/>
        <v>39.68</v>
      </c>
      <c r="E39" s="42"/>
      <c r="F39" s="42"/>
      <c r="G39" s="42"/>
      <c r="H39" s="51"/>
    </row>
    <row r="40" spans="1:8" hidden="1">
      <c r="A40" s="167"/>
      <c r="B40" s="167"/>
      <c r="C40" s="167"/>
      <c r="D40" s="230">
        <f t="shared" si="1"/>
        <v>0</v>
      </c>
      <c r="E40" s="42"/>
      <c r="F40" s="42"/>
      <c r="G40" s="42"/>
      <c r="H40" s="51"/>
    </row>
    <row r="41" spans="1:8" hidden="1">
      <c r="A41" s="167"/>
      <c r="B41" s="167"/>
      <c r="C41" s="167"/>
      <c r="D41" s="230">
        <f t="shared" si="1"/>
        <v>0</v>
      </c>
      <c r="E41" s="42"/>
      <c r="F41" s="42"/>
      <c r="G41" s="42"/>
      <c r="H41" s="51"/>
    </row>
    <row r="42" spans="1:8" ht="15.75">
      <c r="A42" s="394" t="s">
        <v>9</v>
      </c>
      <c r="B42" s="394"/>
      <c r="C42" s="394"/>
      <c r="D42" s="233">
        <f>SUM(D34:D41)</f>
        <v>231.16</v>
      </c>
      <c r="E42" s="42"/>
      <c r="F42" s="42"/>
      <c r="G42" s="35"/>
      <c r="H42" s="54"/>
    </row>
    <row r="43" spans="1:8" ht="15.75">
      <c r="A43" s="395" t="s">
        <v>281</v>
      </c>
      <c r="B43" s="397"/>
      <c r="C43" s="395"/>
      <c r="D43" s="395"/>
      <c r="E43" s="42"/>
      <c r="F43" s="42"/>
      <c r="G43" s="35"/>
      <c r="H43" s="54"/>
    </row>
    <row r="44" spans="1:8" ht="15.75">
      <c r="A44" s="235" t="s">
        <v>264</v>
      </c>
      <c r="B44" s="397" t="s">
        <v>265</v>
      </c>
      <c r="C44" s="396"/>
      <c r="D44" s="235" t="s">
        <v>266</v>
      </c>
      <c r="E44" s="42"/>
      <c r="F44" s="42"/>
      <c r="G44" s="35"/>
      <c r="H44" s="54"/>
    </row>
    <row r="45" spans="1:8" ht="15.75">
      <c r="A45" s="230">
        <v>3.1</v>
      </c>
      <c r="B45" s="289">
        <v>1</v>
      </c>
      <c r="C45" s="230">
        <v>1</v>
      </c>
      <c r="D45" s="230">
        <f>A45*B45*C45</f>
        <v>3.1</v>
      </c>
      <c r="E45" s="42"/>
      <c r="F45" s="42"/>
      <c r="G45" s="35"/>
      <c r="H45" s="54"/>
    </row>
    <row r="46" spans="1:8" ht="15.75">
      <c r="A46" s="230">
        <v>15.53</v>
      </c>
      <c r="B46" s="289">
        <v>1</v>
      </c>
      <c r="C46" s="230">
        <v>1</v>
      </c>
      <c r="D46" s="230">
        <f t="shared" ref="D46:D49" si="2">A46*B46*C46</f>
        <v>15.53</v>
      </c>
      <c r="E46" s="42"/>
      <c r="F46" s="42"/>
      <c r="G46" s="35"/>
      <c r="H46" s="54"/>
    </row>
    <row r="47" spans="1:8" ht="15.75">
      <c r="A47" s="230">
        <v>6.3</v>
      </c>
      <c r="B47" s="289">
        <v>1</v>
      </c>
      <c r="C47" s="230">
        <v>12</v>
      </c>
      <c r="D47" s="230">
        <f t="shared" si="2"/>
        <v>75.599999999999994</v>
      </c>
      <c r="E47" s="42"/>
      <c r="F47" s="42"/>
      <c r="G47" s="35"/>
      <c r="H47" s="54"/>
    </row>
    <row r="48" spans="1:8" ht="15.75">
      <c r="A48" s="230">
        <v>7.8</v>
      </c>
      <c r="B48" s="289">
        <v>1</v>
      </c>
      <c r="C48" s="230">
        <v>12</v>
      </c>
      <c r="D48" s="230">
        <f t="shared" si="2"/>
        <v>93.6</v>
      </c>
      <c r="E48" s="42"/>
      <c r="F48" s="42"/>
      <c r="G48" s="35"/>
      <c r="H48" s="54"/>
    </row>
    <row r="49" spans="1:8" ht="15.75">
      <c r="A49" s="167">
        <v>39.68</v>
      </c>
      <c r="B49" s="289">
        <v>1</v>
      </c>
      <c r="C49" s="230">
        <v>1</v>
      </c>
      <c r="D49" s="230">
        <f t="shared" si="2"/>
        <v>39.68</v>
      </c>
      <c r="E49" s="42"/>
      <c r="F49" s="42"/>
      <c r="G49" s="35"/>
      <c r="H49" s="54"/>
    </row>
    <row r="50" spans="1:8" ht="15.75">
      <c r="A50" s="394" t="s">
        <v>9</v>
      </c>
      <c r="B50" s="394"/>
      <c r="C50" s="394"/>
      <c r="D50" s="233">
        <f>SUM(D45:D49)</f>
        <v>227.51</v>
      </c>
      <c r="E50" s="42"/>
      <c r="F50" s="42"/>
      <c r="G50" s="35"/>
      <c r="H50" s="54"/>
    </row>
    <row r="51" spans="1:8" ht="15.75">
      <c r="A51" s="45"/>
      <c r="B51" s="46"/>
      <c r="C51" s="152"/>
      <c r="D51" s="152"/>
      <c r="E51" s="152"/>
      <c r="F51" s="47"/>
      <c r="G51" s="55"/>
      <c r="H51" s="48"/>
    </row>
    <row r="52" spans="1:8" ht="15.75">
      <c r="A52" s="81" t="s">
        <v>122</v>
      </c>
      <c r="B52" s="82"/>
      <c r="C52" s="83"/>
      <c r="D52" s="84"/>
      <c r="E52" s="85"/>
      <c r="F52" s="83"/>
      <c r="G52" s="83"/>
      <c r="H52" s="86"/>
    </row>
    <row r="53" spans="1:8" ht="15" customHeight="1">
      <c r="A53" s="328" t="s">
        <v>192</v>
      </c>
      <c r="B53" s="329"/>
      <c r="C53" s="329"/>
      <c r="D53" s="329"/>
      <c r="E53" s="329"/>
      <c r="F53" s="329"/>
      <c r="G53" s="329"/>
      <c r="H53" s="330"/>
    </row>
    <row r="54" spans="1:8" ht="15.75">
      <c r="A54" s="56"/>
      <c r="B54" s="40"/>
      <c r="C54" s="153"/>
      <c r="D54" s="153"/>
      <c r="E54" s="153"/>
      <c r="F54" s="58"/>
      <c r="G54" s="59"/>
      <c r="H54" s="60"/>
    </row>
    <row r="55" spans="1:8">
      <c r="A55" s="34"/>
      <c r="B55" s="36"/>
      <c r="C55" s="154"/>
      <c r="D55" s="38"/>
      <c r="E55" s="39"/>
      <c r="F55" s="154"/>
      <c r="G55" s="154"/>
      <c r="H55" s="154"/>
    </row>
  </sheetData>
  <mergeCells count="17">
    <mergeCell ref="A53:H53"/>
    <mergeCell ref="A42:C42"/>
    <mergeCell ref="B8:F8"/>
    <mergeCell ref="C9:E9"/>
    <mergeCell ref="C10:D10"/>
    <mergeCell ref="A21:D21"/>
    <mergeCell ref="B22:C22"/>
    <mergeCell ref="A30:C30"/>
    <mergeCell ref="A32:D32"/>
    <mergeCell ref="B33:C33"/>
    <mergeCell ref="A43:D43"/>
    <mergeCell ref="B44:C44"/>
    <mergeCell ref="A50:C50"/>
    <mergeCell ref="A2:H2"/>
    <mergeCell ref="A3:H3"/>
    <mergeCell ref="A4:H4"/>
    <mergeCell ref="B6:H6"/>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1:H59"/>
  <sheetViews>
    <sheetView tabSelected="1" topLeftCell="A47" workbookViewId="0">
      <selection activeCell="J35" sqref="J35"/>
    </sheetView>
  </sheetViews>
  <sheetFormatPr defaultRowHeight="15"/>
  <cols>
    <col min="1" max="1" width="12.28515625" customWidth="1"/>
    <col min="2" max="2" width="29.140625" customWidth="1"/>
    <col min="3" max="3" width="12.5703125" customWidth="1"/>
    <col min="4" max="4" width="14" customWidth="1"/>
    <col min="5" max="5" width="8.42578125" customWidth="1"/>
    <col min="6" max="6" width="9.7109375" bestFit="1" customWidth="1"/>
    <col min="7" max="7" width="10.42578125" customWidth="1"/>
    <col min="8" max="8" width="9.5703125" bestFit="1" customWidth="1"/>
  </cols>
  <sheetData>
    <row r="1" spans="1:8" ht="6"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67">
        <v>2</v>
      </c>
      <c r="B5" s="341" t="s">
        <v>180</v>
      </c>
      <c r="C5" s="341"/>
      <c r="D5" s="341"/>
      <c r="E5" s="341"/>
      <c r="F5" s="341"/>
      <c r="G5" s="341"/>
      <c r="H5" s="342"/>
    </row>
    <row r="6" spans="1:8" ht="54" customHeight="1">
      <c r="A6" s="68">
        <v>204</v>
      </c>
      <c r="B6" s="401" t="s">
        <v>74</v>
      </c>
      <c r="C6" s="401"/>
      <c r="D6" s="401"/>
      <c r="E6" s="401"/>
      <c r="F6" s="401"/>
      <c r="G6" s="401"/>
      <c r="H6" s="402"/>
    </row>
    <row r="7" spans="1:8" ht="15.75" customHeight="1">
      <c r="A7" s="69"/>
      <c r="B7" s="345"/>
      <c r="C7" s="346"/>
      <c r="D7" s="346"/>
      <c r="E7" s="346"/>
      <c r="F7" s="346"/>
      <c r="G7" s="70" t="s">
        <v>124</v>
      </c>
      <c r="H7" s="90" t="s">
        <v>199</v>
      </c>
    </row>
    <row r="8" spans="1:8">
      <c r="A8" s="45"/>
      <c r="B8" s="46"/>
      <c r="C8" s="331"/>
      <c r="D8" s="331"/>
      <c r="E8" s="331"/>
      <c r="F8" s="47"/>
      <c r="G8" s="161"/>
      <c r="H8" s="48"/>
    </row>
    <row r="9" spans="1:8" ht="15.75">
      <c r="A9" s="49"/>
      <c r="B9" s="46" t="s">
        <v>113</v>
      </c>
      <c r="C9" s="352" t="s">
        <v>310</v>
      </c>
      <c r="D9" s="352"/>
      <c r="E9" s="161"/>
      <c r="F9" s="47"/>
      <c r="G9" s="161"/>
      <c r="H9" s="48"/>
    </row>
    <row r="10" spans="1:8" ht="15.75">
      <c r="A10" s="45"/>
      <c r="B10" s="73" t="s">
        <v>114</v>
      </c>
      <c r="C10" s="73" t="s">
        <v>44</v>
      </c>
      <c r="D10" s="73"/>
      <c r="E10" s="74"/>
      <c r="F10" s="74"/>
      <c r="G10" s="74" t="s">
        <v>9</v>
      </c>
      <c r="H10" s="48"/>
    </row>
    <row r="11" spans="1:8">
      <c r="A11" s="72"/>
      <c r="B11" s="183" t="s">
        <v>215</v>
      </c>
      <c r="C11" s="76"/>
      <c r="D11" s="91"/>
      <c r="E11" s="77"/>
      <c r="F11" s="78"/>
      <c r="G11" s="78">
        <f>H32</f>
        <v>224.24299999999994</v>
      </c>
      <c r="H11" s="48"/>
    </row>
    <row r="12" spans="1:8" ht="15.75">
      <c r="A12" s="45"/>
      <c r="B12" s="87" t="s">
        <v>9</v>
      </c>
      <c r="C12" s="88"/>
      <c r="D12" s="88"/>
      <c r="E12" s="88"/>
      <c r="F12" s="88"/>
      <c r="G12" s="89">
        <f>G11</f>
        <v>224.24299999999994</v>
      </c>
      <c r="H12" s="48"/>
    </row>
    <row r="13" spans="1:8">
      <c r="A13" s="45"/>
      <c r="B13" s="42"/>
      <c r="C13" s="42"/>
      <c r="D13" s="42"/>
      <c r="E13" s="42"/>
      <c r="F13" s="42"/>
      <c r="G13" s="42"/>
      <c r="H13" s="48"/>
    </row>
    <row r="14" spans="1:8" ht="15.75">
      <c r="A14" s="50"/>
      <c r="B14" s="79" t="s">
        <v>117</v>
      </c>
      <c r="C14" s="80">
        <v>4150</v>
      </c>
      <c r="D14" s="43"/>
      <c r="E14" s="42"/>
      <c r="F14" s="42"/>
      <c r="G14" s="42"/>
      <c r="H14" s="51"/>
    </row>
    <row r="15" spans="1:8" ht="15.75">
      <c r="A15" s="52"/>
      <c r="B15" s="79" t="s">
        <v>118</v>
      </c>
      <c r="C15" s="80">
        <v>3286.0702999999999</v>
      </c>
      <c r="D15" s="42"/>
      <c r="E15" s="42"/>
      <c r="F15" s="42"/>
      <c r="G15" s="42"/>
      <c r="H15" s="51"/>
    </row>
    <row r="16" spans="1:8" ht="15.75">
      <c r="A16" s="52"/>
      <c r="B16" s="79" t="s">
        <v>119</v>
      </c>
      <c r="C16" s="80">
        <f>C14-C15</f>
        <v>863.92970000000014</v>
      </c>
      <c r="D16" s="42"/>
      <c r="E16" s="42"/>
      <c r="F16" s="42"/>
      <c r="G16" s="42"/>
      <c r="H16" s="51"/>
    </row>
    <row r="17" spans="1:8" ht="15.75">
      <c r="A17" s="160"/>
      <c r="B17" s="79" t="s">
        <v>120</v>
      </c>
      <c r="C17" s="80"/>
      <c r="D17" s="42"/>
      <c r="E17" s="42"/>
      <c r="F17" s="42"/>
      <c r="G17" s="42"/>
      <c r="H17" s="51"/>
    </row>
    <row r="18" spans="1:8" ht="15.75">
      <c r="A18" s="160"/>
      <c r="B18" s="79" t="s">
        <v>121</v>
      </c>
      <c r="C18" s="80">
        <f>G11</f>
        <v>224.24299999999994</v>
      </c>
      <c r="D18" s="42"/>
      <c r="E18" s="42"/>
      <c r="F18" s="42"/>
      <c r="G18" s="42"/>
      <c r="H18" s="51"/>
    </row>
    <row r="19" spans="1:8" ht="3" customHeight="1">
      <c r="H19" s="51"/>
    </row>
    <row r="20" spans="1:8">
      <c r="B20" s="347" t="s">
        <v>334</v>
      </c>
      <c r="C20" s="348"/>
      <c r="D20" s="349"/>
      <c r="H20" s="51"/>
    </row>
    <row r="21" spans="1:8">
      <c r="B21" s="347" t="s">
        <v>215</v>
      </c>
      <c r="C21" s="348"/>
      <c r="D21" s="349"/>
      <c r="H21" s="51"/>
    </row>
    <row r="22" spans="1:8">
      <c r="B22" s="278" t="s">
        <v>201</v>
      </c>
      <c r="C22" s="166" t="s">
        <v>176</v>
      </c>
      <c r="D22" s="166" t="s">
        <v>262</v>
      </c>
      <c r="E22" s="278" t="s">
        <v>202</v>
      </c>
      <c r="F22" s="259" t="s">
        <v>102</v>
      </c>
      <c r="G22" s="260" t="s">
        <v>212</v>
      </c>
      <c r="H22" s="168" t="s">
        <v>213</v>
      </c>
    </row>
    <row r="23" spans="1:8">
      <c r="B23" s="192" t="s">
        <v>203</v>
      </c>
      <c r="C23" s="187">
        <v>91.417500000000004</v>
      </c>
      <c r="D23" s="187">
        <v>12.31</v>
      </c>
      <c r="E23" s="277" t="s">
        <v>199</v>
      </c>
      <c r="F23" s="173">
        <v>44501</v>
      </c>
      <c r="G23" s="230">
        <v>534.9</v>
      </c>
      <c r="H23" s="167"/>
    </row>
    <row r="24" spans="1:8">
      <c r="B24" s="192" t="s">
        <v>204</v>
      </c>
      <c r="C24" s="187">
        <v>170.01200000000003</v>
      </c>
      <c r="D24" s="187">
        <v>22.98</v>
      </c>
      <c r="E24" s="277" t="s">
        <v>199</v>
      </c>
      <c r="F24" s="173">
        <v>44531</v>
      </c>
      <c r="G24" s="178">
        <v>903.65</v>
      </c>
      <c r="H24" s="167"/>
    </row>
    <row r="25" spans="1:8">
      <c r="B25" s="192" t="s">
        <v>205</v>
      </c>
      <c r="C25" s="187">
        <v>133.50800000000001</v>
      </c>
      <c r="D25" s="187">
        <v>14.22</v>
      </c>
      <c r="E25" s="277" t="s">
        <v>199</v>
      </c>
      <c r="F25" s="227">
        <v>44562</v>
      </c>
      <c r="G25" s="228">
        <v>1328.87</v>
      </c>
      <c r="H25" s="228"/>
    </row>
    <row r="26" spans="1:8">
      <c r="B26" s="192" t="s">
        <v>206</v>
      </c>
      <c r="C26" s="187">
        <v>538.995</v>
      </c>
      <c r="D26" s="187">
        <v>66.98</v>
      </c>
      <c r="E26" s="277" t="s">
        <v>199</v>
      </c>
      <c r="F26" s="173">
        <v>44593</v>
      </c>
      <c r="G26" s="178">
        <v>1669.26</v>
      </c>
      <c r="H26" s="178"/>
    </row>
    <row r="27" spans="1:8" ht="15" customHeight="1">
      <c r="B27" s="192" t="s">
        <v>207</v>
      </c>
      <c r="C27" s="187">
        <v>133.50800000000001</v>
      </c>
      <c r="D27" s="187">
        <v>15.29</v>
      </c>
      <c r="E27" s="277" t="s">
        <v>199</v>
      </c>
      <c r="F27" s="173">
        <v>44621</v>
      </c>
      <c r="G27" s="178">
        <v>2217.5300000000002</v>
      </c>
      <c r="H27" s="178"/>
    </row>
    <row r="28" spans="1:8" ht="15" customHeight="1">
      <c r="B28" s="192" t="s">
        <v>208</v>
      </c>
      <c r="C28" s="187">
        <v>170.01200000000003</v>
      </c>
      <c r="D28" s="187">
        <v>15.49</v>
      </c>
      <c r="E28" s="168" t="s">
        <v>199</v>
      </c>
      <c r="F28" s="173">
        <v>44652</v>
      </c>
      <c r="G28" s="178">
        <v>2540.4699999999998</v>
      </c>
      <c r="H28" s="178"/>
    </row>
    <row r="29" spans="1:8" ht="15" customHeight="1">
      <c r="B29" s="192" t="s">
        <v>211</v>
      </c>
      <c r="C29" s="187">
        <v>91.417500000000004</v>
      </c>
      <c r="D29" s="187">
        <v>13.23</v>
      </c>
      <c r="E29" s="168" t="s">
        <v>199</v>
      </c>
      <c r="F29" s="173">
        <v>44682</v>
      </c>
      <c r="G29" s="178">
        <v>3009.9402999999993</v>
      </c>
      <c r="H29" s="178"/>
    </row>
    <row r="30" spans="1:8">
      <c r="B30" s="192" t="s">
        <v>220</v>
      </c>
      <c r="C30" s="187">
        <v>150.52000000000001</v>
      </c>
      <c r="D30" s="187">
        <v>26.5</v>
      </c>
      <c r="E30" s="168" t="s">
        <v>199</v>
      </c>
      <c r="F30" s="173">
        <v>44713</v>
      </c>
      <c r="G30" s="178">
        <v>3141.0802999999992</v>
      </c>
      <c r="H30" s="178"/>
    </row>
    <row r="31" spans="1:8">
      <c r="B31" s="192" t="s">
        <v>221</v>
      </c>
      <c r="C31" s="187">
        <v>73.378500000000003</v>
      </c>
      <c r="D31" s="187">
        <v>6.54</v>
      </c>
      <c r="E31" s="168" t="s">
        <v>199</v>
      </c>
      <c r="F31" s="173">
        <v>44743</v>
      </c>
      <c r="G31" s="178">
        <v>3286.0702999999999</v>
      </c>
      <c r="H31" s="167"/>
    </row>
    <row r="32" spans="1:8">
      <c r="B32" s="192" t="s">
        <v>222</v>
      </c>
      <c r="C32" s="187">
        <v>45.49</v>
      </c>
      <c r="D32" s="187">
        <v>14.342999999999998</v>
      </c>
      <c r="E32" s="168" t="s">
        <v>199</v>
      </c>
      <c r="F32" s="173">
        <v>44774</v>
      </c>
      <c r="G32" s="178">
        <f>C49</f>
        <v>3510.3132999999998</v>
      </c>
      <c r="H32" s="178">
        <f>G32-G31</f>
        <v>224.24299999999994</v>
      </c>
    </row>
    <row r="33" spans="1:8">
      <c r="B33" s="192" t="s">
        <v>223</v>
      </c>
      <c r="C33" s="187">
        <v>292.00880000000001</v>
      </c>
      <c r="D33" s="187">
        <v>23.74</v>
      </c>
      <c r="E33" s="168" t="s">
        <v>199</v>
      </c>
      <c r="H33" s="229"/>
    </row>
    <row r="34" spans="1:8">
      <c r="B34" s="192" t="s">
        <v>224</v>
      </c>
      <c r="C34" s="187">
        <v>158.72</v>
      </c>
      <c r="D34" s="187">
        <v>5.33</v>
      </c>
      <c r="E34" s="168" t="s">
        <v>199</v>
      </c>
      <c r="H34" s="229"/>
    </row>
    <row r="35" spans="1:8">
      <c r="B35" s="192" t="s">
        <v>248</v>
      </c>
      <c r="C35" s="187">
        <v>77.38</v>
      </c>
      <c r="D35" s="187">
        <v>2.5299999999999998</v>
      </c>
      <c r="E35" s="168" t="s">
        <v>199</v>
      </c>
      <c r="H35" s="229"/>
    </row>
    <row r="36" spans="1:8">
      <c r="B36" s="192" t="s">
        <v>249</v>
      </c>
      <c r="C36" s="187">
        <v>20.16</v>
      </c>
      <c r="D36" s="187">
        <v>14.342999999999998</v>
      </c>
      <c r="E36" s="168" t="s">
        <v>199</v>
      </c>
      <c r="H36" s="229"/>
    </row>
    <row r="37" spans="1:8">
      <c r="B37" s="192" t="s">
        <v>250</v>
      </c>
      <c r="C37" s="187">
        <v>288.44</v>
      </c>
      <c r="D37" s="187">
        <v>31.04</v>
      </c>
      <c r="E37" s="168" t="s">
        <v>199</v>
      </c>
      <c r="H37" s="229"/>
    </row>
    <row r="38" spans="1:8">
      <c r="B38" s="239" t="s">
        <v>330</v>
      </c>
      <c r="C38" s="187">
        <v>138.51</v>
      </c>
      <c r="D38" s="187"/>
      <c r="E38" s="168" t="s">
        <v>199</v>
      </c>
      <c r="H38" s="229"/>
    </row>
    <row r="39" spans="1:8">
      <c r="B39" s="239" t="s">
        <v>283</v>
      </c>
      <c r="C39" s="187">
        <v>26.95</v>
      </c>
      <c r="D39" s="187"/>
      <c r="E39" s="168" t="s">
        <v>199</v>
      </c>
      <c r="H39" s="229"/>
    </row>
    <row r="40" spans="1:8">
      <c r="B40" s="239" t="s">
        <v>284</v>
      </c>
      <c r="C40" s="187">
        <v>70.260000000000005</v>
      </c>
      <c r="D40" s="187"/>
      <c r="E40" s="168" t="s">
        <v>199</v>
      </c>
      <c r="H40" s="229"/>
    </row>
    <row r="41" spans="1:8">
      <c r="B41" s="239" t="s">
        <v>285</v>
      </c>
      <c r="C41" s="187">
        <v>67.13</v>
      </c>
      <c r="D41" s="187"/>
      <c r="E41" s="168" t="s">
        <v>199</v>
      </c>
      <c r="H41" s="229"/>
    </row>
    <row r="42" spans="1:8" ht="15.75" hidden="1" customHeight="1">
      <c r="A42" s="190"/>
      <c r="B42" s="239" t="s">
        <v>299</v>
      </c>
      <c r="C42" s="282">
        <v>275.46000000000004</v>
      </c>
      <c r="D42" s="187"/>
      <c r="E42" s="168" t="s">
        <v>199</v>
      </c>
      <c r="H42" s="229"/>
    </row>
    <row r="43" spans="1:8" ht="15.75" hidden="1" customHeight="1">
      <c r="A43" s="190"/>
      <c r="B43" s="287" t="s">
        <v>305</v>
      </c>
      <c r="C43" s="187">
        <v>77.930000000000007</v>
      </c>
      <c r="D43" s="187"/>
      <c r="E43" s="168" t="s">
        <v>199</v>
      </c>
      <c r="H43" s="229"/>
    </row>
    <row r="44" spans="1:8">
      <c r="A44" s="190"/>
      <c r="B44" s="287" t="s">
        <v>306</v>
      </c>
      <c r="C44" s="187">
        <v>45.11</v>
      </c>
      <c r="D44" s="187"/>
      <c r="E44" s="168" t="s">
        <v>199</v>
      </c>
      <c r="H44" s="229"/>
    </row>
    <row r="45" spans="1:8">
      <c r="A45" s="190"/>
      <c r="B45" s="287" t="s">
        <v>328</v>
      </c>
      <c r="C45" s="286">
        <f>[2]ÁREAS!$K$34</f>
        <v>17.62</v>
      </c>
      <c r="D45" s="187"/>
      <c r="E45" s="168" t="s">
        <v>199</v>
      </c>
      <c r="H45" s="229"/>
    </row>
    <row r="46" spans="1:8">
      <c r="A46" s="190"/>
      <c r="B46" s="287" t="s">
        <v>329</v>
      </c>
      <c r="C46" s="286">
        <v>71.510000000000005</v>
      </c>
      <c r="D46" s="187"/>
      <c r="E46" s="168" t="s">
        <v>199</v>
      </c>
      <c r="H46" s="229"/>
    </row>
    <row r="47" spans="1:8">
      <c r="A47" s="190"/>
      <c r="B47" s="287" t="s">
        <v>331</v>
      </c>
      <c r="C47" s="286"/>
      <c r="D47" s="187"/>
      <c r="E47" s="168" t="s">
        <v>199</v>
      </c>
      <c r="H47" s="229"/>
    </row>
    <row r="48" spans="1:8">
      <c r="A48" s="160"/>
      <c r="B48" s="287" t="s">
        <v>332</v>
      </c>
      <c r="C48" s="286"/>
      <c r="D48" s="187"/>
      <c r="E48" s="168" t="s">
        <v>199</v>
      </c>
      <c r="F48" s="42"/>
      <c r="G48" s="42"/>
      <c r="H48" s="51"/>
    </row>
    <row r="49" spans="1:8" ht="15.75">
      <c r="A49" s="45"/>
      <c r="B49" s="288" t="s">
        <v>9</v>
      </c>
      <c r="C49" s="350">
        <f>SUM(C23:C48)+SUM(D23:D48)</f>
        <v>3510.3132999999998</v>
      </c>
      <c r="D49" s="350"/>
      <c r="E49" s="217" t="s">
        <v>199</v>
      </c>
      <c r="F49" s="42"/>
      <c r="G49" s="35"/>
      <c r="H49" s="54"/>
    </row>
    <row r="50" spans="1:8" ht="15.75">
      <c r="A50" s="45"/>
      <c r="B50" s="124"/>
      <c r="C50" s="124"/>
      <c r="D50" s="124"/>
      <c r="E50" s="42"/>
      <c r="F50" s="42"/>
      <c r="G50" s="35"/>
      <c r="H50" s="54"/>
    </row>
    <row r="51" spans="1:8" ht="15.75">
      <c r="A51" s="45"/>
      <c r="B51" s="124"/>
      <c r="C51" s="124"/>
      <c r="D51" s="124"/>
      <c r="E51" s="42"/>
      <c r="F51" s="42"/>
      <c r="G51" s="35"/>
      <c r="H51" s="54"/>
    </row>
    <row r="52" spans="1:8" ht="15.75">
      <c r="A52" s="45"/>
      <c r="B52" s="124"/>
      <c r="C52" s="124"/>
      <c r="D52" s="124"/>
      <c r="E52" s="42"/>
      <c r="F52" s="42"/>
      <c r="G52" s="35"/>
      <c r="H52" s="54"/>
    </row>
    <row r="53" spans="1:8" ht="15.75">
      <c r="A53" s="45"/>
      <c r="B53" s="124"/>
      <c r="C53" s="124"/>
      <c r="D53" s="124"/>
      <c r="E53" s="42"/>
      <c r="F53" s="42"/>
      <c r="G53" s="35"/>
      <c r="H53" s="54"/>
    </row>
    <row r="54" spans="1:8" ht="27.75" customHeight="1">
      <c r="A54" s="45"/>
      <c r="B54" s="124"/>
      <c r="C54" s="124"/>
      <c r="D54" s="124"/>
      <c r="E54" s="42"/>
      <c r="F54" s="42"/>
      <c r="G54" s="35"/>
      <c r="H54" s="54"/>
    </row>
    <row r="55" spans="1:8" ht="15.75">
      <c r="A55" s="45"/>
      <c r="B55" s="46"/>
      <c r="C55" s="161"/>
      <c r="D55" s="161"/>
      <c r="E55" s="161"/>
      <c r="F55" s="47"/>
      <c r="G55" s="55"/>
      <c r="H55" s="48"/>
    </row>
    <row r="56" spans="1:8" ht="15.75">
      <c r="A56" s="81" t="s">
        <v>122</v>
      </c>
      <c r="B56" s="82"/>
      <c r="C56" s="83"/>
      <c r="D56" s="84"/>
      <c r="E56" s="85"/>
      <c r="F56" s="83"/>
      <c r="G56" s="83"/>
      <c r="H56" s="86"/>
    </row>
    <row r="57" spans="1:8" ht="15" customHeight="1">
      <c r="A57" s="398" t="s">
        <v>192</v>
      </c>
      <c r="B57" s="399"/>
      <c r="C57" s="399"/>
      <c r="D57" s="399"/>
      <c r="E57" s="399"/>
      <c r="F57" s="399"/>
      <c r="G57" s="399"/>
      <c r="H57" s="400"/>
    </row>
    <row r="58" spans="1:8" ht="15.75">
      <c r="A58" s="56"/>
      <c r="B58" s="40"/>
      <c r="C58" s="162"/>
      <c r="D58" s="162"/>
      <c r="E58" s="162"/>
      <c r="F58" s="58"/>
      <c r="G58" s="59"/>
      <c r="H58" s="60"/>
    </row>
    <row r="59" spans="1:8">
      <c r="A59" s="34"/>
      <c r="B59" s="36"/>
      <c r="C59" s="163"/>
      <c r="D59" s="38"/>
      <c r="E59" s="39"/>
      <c r="F59" s="163"/>
      <c r="G59" s="163"/>
      <c r="H59" s="163"/>
    </row>
  </sheetData>
  <mergeCells count="12">
    <mergeCell ref="C8:E8"/>
    <mergeCell ref="C9:D9"/>
    <mergeCell ref="A57:H57"/>
    <mergeCell ref="A2:H2"/>
    <mergeCell ref="A3:H3"/>
    <mergeCell ref="A4:H4"/>
    <mergeCell ref="B5:H5"/>
    <mergeCell ref="B6:H6"/>
    <mergeCell ref="B7:F7"/>
    <mergeCell ref="B20:D20"/>
    <mergeCell ref="B21:D21"/>
    <mergeCell ref="C49:D49"/>
  </mergeCells>
  <phoneticPr fontId="54" type="noConversion"/>
  <pageMargins left="0.51181102362204722" right="0.51181102362204722" top="0.78740157480314965" bottom="0.78740157480314965" header="0.31496062992125984" footer="0.31496062992125984"/>
  <pageSetup paperSize="9" scale="83" orientation="portrait"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1:H64"/>
  <sheetViews>
    <sheetView tabSelected="1" topLeftCell="A39" workbookViewId="0">
      <selection activeCell="J35" sqref="J35"/>
    </sheetView>
  </sheetViews>
  <sheetFormatPr defaultRowHeight="15"/>
  <cols>
    <col min="1" max="1" width="12.28515625" customWidth="1"/>
    <col min="2" max="2" width="29.140625" customWidth="1"/>
    <col min="3" max="3" width="12.5703125" customWidth="1"/>
    <col min="4" max="4" width="14.42578125" customWidth="1"/>
    <col min="5" max="5" width="7.28515625" customWidth="1"/>
    <col min="6" max="6" width="9.7109375" bestFit="1" customWidth="1"/>
    <col min="7" max="7" width="10.42578125" customWidth="1"/>
    <col min="8" max="8" width="10.85546875" customWidth="1"/>
  </cols>
  <sheetData>
    <row r="1" spans="1:8" ht="6"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ht="3" customHeight="1">
      <c r="A5" s="41"/>
      <c r="B5" s="42"/>
      <c r="C5" s="43"/>
      <c r="D5" s="43"/>
      <c r="E5" s="33"/>
      <c r="F5" s="43"/>
      <c r="G5" s="43"/>
      <c r="H5" s="44"/>
    </row>
    <row r="6" spans="1:8">
      <c r="A6" s="67">
        <v>2</v>
      </c>
      <c r="B6" s="341" t="s">
        <v>180</v>
      </c>
      <c r="C6" s="341"/>
      <c r="D6" s="341"/>
      <c r="E6" s="341"/>
      <c r="F6" s="341"/>
      <c r="G6" s="341"/>
      <c r="H6" s="342"/>
    </row>
    <row r="7" spans="1:8" ht="64.5" customHeight="1">
      <c r="A7" s="68">
        <v>205</v>
      </c>
      <c r="B7" s="403" t="s">
        <v>75</v>
      </c>
      <c r="C7" s="403"/>
      <c r="D7" s="403"/>
      <c r="E7" s="403"/>
      <c r="F7" s="403"/>
      <c r="G7" s="403"/>
      <c r="H7" s="404"/>
    </row>
    <row r="8" spans="1:8" ht="15.75" customHeight="1">
      <c r="A8" s="69"/>
      <c r="B8" s="345"/>
      <c r="C8" s="346"/>
      <c r="D8" s="346"/>
      <c r="E8" s="346"/>
      <c r="F8" s="346"/>
      <c r="G8" s="70" t="s">
        <v>124</v>
      </c>
      <c r="H8" s="90" t="s">
        <v>199</v>
      </c>
    </row>
    <row r="9" spans="1:8" ht="0.75" customHeight="1">
      <c r="A9" s="45"/>
      <c r="B9" s="46"/>
      <c r="C9" s="331"/>
      <c r="D9" s="331"/>
      <c r="E9" s="331"/>
      <c r="F9" s="47"/>
      <c r="G9" s="161"/>
      <c r="H9" s="48"/>
    </row>
    <row r="10" spans="1:8">
      <c r="B10" s="238" t="s">
        <v>113</v>
      </c>
      <c r="C10" s="352" t="s">
        <v>312</v>
      </c>
      <c r="D10" s="352"/>
      <c r="E10" s="161"/>
      <c r="F10" s="47"/>
      <c r="G10" s="161"/>
      <c r="H10" s="48"/>
    </row>
    <row r="11" spans="1:8" ht="15.75">
      <c r="A11" s="45"/>
      <c r="B11" s="73" t="s">
        <v>114</v>
      </c>
      <c r="C11" s="73" t="s">
        <v>44</v>
      </c>
      <c r="D11" s="73"/>
      <c r="E11" s="74"/>
      <c r="F11" s="74"/>
      <c r="G11" s="74" t="s">
        <v>9</v>
      </c>
      <c r="H11" s="48"/>
    </row>
    <row r="12" spans="1:8">
      <c r="A12" s="72"/>
      <c r="B12" s="75" t="s">
        <v>200</v>
      </c>
      <c r="C12" s="76"/>
      <c r="D12" s="91"/>
      <c r="E12" s="77"/>
      <c r="F12" s="78"/>
      <c r="G12" s="78">
        <f>H32</f>
        <v>471.84299999999939</v>
      </c>
      <c r="H12" s="48"/>
    </row>
    <row r="13" spans="1:8" ht="15.75">
      <c r="A13" s="45"/>
      <c r="B13" s="87" t="s">
        <v>9</v>
      </c>
      <c r="C13" s="88"/>
      <c r="D13" s="88"/>
      <c r="E13" s="88"/>
      <c r="F13" s="88"/>
      <c r="G13" s="89">
        <f>G12</f>
        <v>471.84299999999939</v>
      </c>
      <c r="H13" s="48"/>
    </row>
    <row r="14" spans="1:8">
      <c r="A14" s="45"/>
      <c r="B14" s="42"/>
      <c r="C14" s="42"/>
      <c r="D14" s="42"/>
      <c r="E14" s="42"/>
      <c r="F14" s="42"/>
      <c r="G14" s="42"/>
      <c r="H14" s="48"/>
    </row>
    <row r="15" spans="1:8" ht="15.75">
      <c r="A15" s="50"/>
      <c r="B15" s="79" t="s">
        <v>117</v>
      </c>
      <c r="C15" s="80">
        <v>4150</v>
      </c>
      <c r="D15" s="42"/>
      <c r="E15" s="42"/>
      <c r="F15" s="42"/>
      <c r="G15" s="42"/>
      <c r="H15" s="51"/>
    </row>
    <row r="16" spans="1:8" ht="15.75">
      <c r="A16" s="52"/>
      <c r="B16" s="79" t="s">
        <v>118</v>
      </c>
      <c r="C16" s="80">
        <f>G32</f>
        <v>3510.3132999999998</v>
      </c>
      <c r="D16" s="42"/>
      <c r="E16" s="42"/>
      <c r="F16" s="42"/>
      <c r="G16" s="42"/>
      <c r="H16" s="51"/>
    </row>
    <row r="17" spans="1:8" ht="15.75">
      <c r="A17" s="52"/>
      <c r="B17" s="79" t="s">
        <v>119</v>
      </c>
      <c r="C17" s="80">
        <f>C15-C16</f>
        <v>639.6867000000002</v>
      </c>
      <c r="D17" s="42"/>
      <c r="E17" s="42"/>
      <c r="F17" s="42"/>
      <c r="G17" s="42"/>
      <c r="H17" s="51"/>
    </row>
    <row r="18" spans="1:8" ht="15.75">
      <c r="A18" s="160"/>
      <c r="B18" s="79" t="s">
        <v>120</v>
      </c>
      <c r="C18" s="80"/>
      <c r="D18" s="42"/>
      <c r="E18" s="42"/>
      <c r="F18" s="42"/>
      <c r="G18" s="42"/>
      <c r="H18" s="51"/>
    </row>
    <row r="19" spans="1:8" ht="15.75">
      <c r="A19" s="160"/>
      <c r="B19" s="79" t="s">
        <v>121</v>
      </c>
      <c r="C19" s="80">
        <f>G12</f>
        <v>471.84299999999939</v>
      </c>
      <c r="D19" s="42"/>
      <c r="E19" s="42"/>
      <c r="F19" s="42"/>
      <c r="G19" s="42"/>
      <c r="H19" s="51"/>
    </row>
    <row r="20" spans="1:8" ht="15.75">
      <c r="A20" s="160"/>
      <c r="B20" s="158"/>
      <c r="C20" s="159"/>
      <c r="D20" s="42"/>
      <c r="E20" s="42"/>
      <c r="F20" s="42"/>
      <c r="G20" s="42"/>
      <c r="H20" s="51"/>
    </row>
    <row r="21" spans="1:8">
      <c r="A21" s="160"/>
      <c r="B21" s="347" t="s">
        <v>334</v>
      </c>
      <c r="C21" s="348"/>
      <c r="D21" s="349"/>
      <c r="H21" s="51"/>
    </row>
    <row r="22" spans="1:8">
      <c r="A22" s="160"/>
      <c r="B22" s="347" t="s">
        <v>340</v>
      </c>
      <c r="C22" s="348"/>
      <c r="D22" s="349"/>
      <c r="F22" s="284" t="s">
        <v>158</v>
      </c>
      <c r="G22" s="168" t="s">
        <v>214</v>
      </c>
      <c r="H22" s="51"/>
    </row>
    <row r="23" spans="1:8">
      <c r="A23" s="160"/>
      <c r="B23" s="278" t="s">
        <v>201</v>
      </c>
      <c r="C23" s="166" t="s">
        <v>176</v>
      </c>
      <c r="D23" s="166" t="s">
        <v>262</v>
      </c>
      <c r="E23" s="285" t="s">
        <v>202</v>
      </c>
      <c r="F23" s="184">
        <v>44501</v>
      </c>
      <c r="G23" s="168">
        <v>376</v>
      </c>
      <c r="H23" s="51"/>
    </row>
    <row r="24" spans="1:8">
      <c r="A24" s="160"/>
      <c r="B24" s="192" t="s">
        <v>203</v>
      </c>
      <c r="C24" s="187">
        <v>91.417500000000004</v>
      </c>
      <c r="D24" s="187">
        <v>12.31</v>
      </c>
      <c r="E24" s="277" t="s">
        <v>199</v>
      </c>
      <c r="F24" s="184">
        <v>44531</v>
      </c>
      <c r="G24" s="175">
        <v>744.45</v>
      </c>
      <c r="H24" s="175"/>
    </row>
    <row r="25" spans="1:8">
      <c r="A25" s="160"/>
      <c r="B25" s="192" t="s">
        <v>204</v>
      </c>
      <c r="C25" s="187">
        <v>170.01200000000003</v>
      </c>
      <c r="D25" s="187">
        <v>22.98</v>
      </c>
      <c r="E25" s="277" t="s">
        <v>199</v>
      </c>
      <c r="F25" s="232">
        <v>44562</v>
      </c>
      <c r="G25" s="228">
        <v>933.9325</v>
      </c>
      <c r="H25" s="228"/>
    </row>
    <row r="26" spans="1:8">
      <c r="A26" s="160"/>
      <c r="B26" s="192" t="s">
        <v>205</v>
      </c>
      <c r="C26" s="187">
        <v>133.50800000000001</v>
      </c>
      <c r="D26" s="187">
        <v>14.22</v>
      </c>
      <c r="E26" s="277" t="s">
        <v>199</v>
      </c>
      <c r="F26" s="232">
        <v>44593</v>
      </c>
      <c r="G26" s="178">
        <v>1328.87</v>
      </c>
      <c r="H26" s="178"/>
    </row>
    <row r="27" spans="1:8">
      <c r="A27" s="160"/>
      <c r="B27" s="192" t="s">
        <v>206</v>
      </c>
      <c r="C27" s="187">
        <v>538.995</v>
      </c>
      <c r="D27" s="187">
        <v>66.98</v>
      </c>
      <c r="E27" s="277" t="s">
        <v>199</v>
      </c>
      <c r="F27" s="232">
        <v>44621</v>
      </c>
      <c r="G27" s="178">
        <v>1991.7473000000002</v>
      </c>
      <c r="H27" s="178"/>
    </row>
    <row r="28" spans="1:8">
      <c r="A28" s="160"/>
      <c r="B28" s="192" t="s">
        <v>207</v>
      </c>
      <c r="C28" s="187">
        <v>133.50800000000001</v>
      </c>
      <c r="D28" s="187">
        <v>15.29</v>
      </c>
      <c r="E28" s="277" t="s">
        <v>199</v>
      </c>
      <c r="F28" s="232">
        <v>44652</v>
      </c>
      <c r="G28" s="178">
        <f>G27</f>
        <v>1991.7473000000002</v>
      </c>
      <c r="H28" s="178"/>
    </row>
    <row r="29" spans="1:8">
      <c r="A29" s="190"/>
      <c r="B29" s="192" t="s">
        <v>208</v>
      </c>
      <c r="C29" s="187">
        <v>170.01200000000003</v>
      </c>
      <c r="D29" s="187">
        <v>15.49</v>
      </c>
      <c r="E29" s="168" t="s">
        <v>199</v>
      </c>
      <c r="F29" s="232">
        <v>44682</v>
      </c>
      <c r="G29" s="178">
        <v>2661.3573000000001</v>
      </c>
      <c r="H29" s="178"/>
    </row>
    <row r="30" spans="1:8">
      <c r="A30" s="190"/>
      <c r="B30" s="192" t="s">
        <v>211</v>
      </c>
      <c r="C30" s="187">
        <v>91.417500000000004</v>
      </c>
      <c r="D30" s="187">
        <v>13.23</v>
      </c>
      <c r="E30" s="168" t="s">
        <v>199</v>
      </c>
      <c r="F30" s="232">
        <v>44713</v>
      </c>
      <c r="G30" s="178">
        <v>3030.8703</v>
      </c>
      <c r="H30" s="178"/>
    </row>
    <row r="31" spans="1:8">
      <c r="A31" s="234"/>
      <c r="B31" s="192" t="s">
        <v>220</v>
      </c>
      <c r="C31" s="187">
        <v>150.52000000000001</v>
      </c>
      <c r="D31" s="187">
        <v>26.5</v>
      </c>
      <c r="E31" s="168" t="s">
        <v>199</v>
      </c>
      <c r="F31" s="232">
        <v>44743</v>
      </c>
      <c r="G31" s="178">
        <v>3038.4703000000004</v>
      </c>
      <c r="H31" s="178"/>
    </row>
    <row r="32" spans="1:8">
      <c r="A32" s="234"/>
      <c r="B32" s="192" t="s">
        <v>221</v>
      </c>
      <c r="C32" s="187">
        <v>73.378500000000003</v>
      </c>
      <c r="D32" s="187">
        <v>6.54</v>
      </c>
      <c r="E32" s="168" t="s">
        <v>199</v>
      </c>
      <c r="F32" s="173">
        <v>44774</v>
      </c>
      <c r="G32" s="178">
        <f>C50</f>
        <v>3510.3132999999998</v>
      </c>
      <c r="H32" s="178">
        <f>G32-G31</f>
        <v>471.84299999999939</v>
      </c>
    </row>
    <row r="33" spans="1:8">
      <c r="A33" s="234"/>
      <c r="B33" s="192" t="s">
        <v>222</v>
      </c>
      <c r="C33" s="187">
        <v>45.49</v>
      </c>
      <c r="D33" s="187">
        <v>14.342999999999998</v>
      </c>
      <c r="E33" s="168" t="s">
        <v>199</v>
      </c>
      <c r="G33" s="174"/>
      <c r="H33" s="229"/>
    </row>
    <row r="34" spans="1:8">
      <c r="A34" s="234"/>
      <c r="B34" s="192" t="s">
        <v>223</v>
      </c>
      <c r="C34" s="187">
        <v>292.00880000000001</v>
      </c>
      <c r="D34" s="187">
        <v>23.74</v>
      </c>
      <c r="E34" s="168" t="s">
        <v>199</v>
      </c>
      <c r="G34" s="174"/>
      <c r="H34" s="229"/>
    </row>
    <row r="35" spans="1:8">
      <c r="A35" s="258"/>
      <c r="B35" s="192" t="s">
        <v>224</v>
      </c>
      <c r="C35" s="187">
        <v>158.72</v>
      </c>
      <c r="D35" s="187">
        <v>5.33</v>
      </c>
      <c r="E35" s="168" t="s">
        <v>199</v>
      </c>
      <c r="G35" s="174"/>
      <c r="H35" s="229"/>
    </row>
    <row r="36" spans="1:8">
      <c r="A36" s="258"/>
      <c r="B36" s="192" t="s">
        <v>248</v>
      </c>
      <c r="C36" s="187">
        <v>77.38</v>
      </c>
      <c r="D36" s="187">
        <v>2.5299999999999998</v>
      </c>
      <c r="E36" s="168" t="s">
        <v>199</v>
      </c>
      <c r="G36" s="174"/>
      <c r="H36" s="229"/>
    </row>
    <row r="37" spans="1:8">
      <c r="A37" s="258"/>
      <c r="B37" s="192" t="s">
        <v>249</v>
      </c>
      <c r="C37" s="187">
        <v>20.16</v>
      </c>
      <c r="D37" s="187">
        <v>14.342999999999998</v>
      </c>
      <c r="E37" s="168" t="s">
        <v>199</v>
      </c>
      <c r="G37" s="174"/>
      <c r="H37" s="229"/>
    </row>
    <row r="38" spans="1:8">
      <c r="A38" s="258"/>
      <c r="B38" s="192" t="s">
        <v>250</v>
      </c>
      <c r="C38" s="187">
        <v>288.44</v>
      </c>
      <c r="D38" s="187">
        <v>31.04</v>
      </c>
      <c r="E38" s="168" t="s">
        <v>199</v>
      </c>
      <c r="G38" s="174"/>
      <c r="H38" s="229"/>
    </row>
    <row r="39" spans="1:8">
      <c r="A39" s="258"/>
      <c r="B39" s="239" t="s">
        <v>330</v>
      </c>
      <c r="C39" s="286">
        <v>138.51</v>
      </c>
      <c r="D39" s="187"/>
      <c r="E39" s="168" t="s">
        <v>199</v>
      </c>
      <c r="G39" s="174"/>
      <c r="H39" s="229"/>
    </row>
    <row r="40" spans="1:8" ht="15" hidden="1" customHeight="1">
      <c r="A40" s="264"/>
      <c r="B40" s="239" t="s">
        <v>283</v>
      </c>
      <c r="C40" s="286">
        <v>26.95</v>
      </c>
      <c r="D40" s="187"/>
      <c r="E40" s="168" t="s">
        <v>199</v>
      </c>
      <c r="G40" s="174"/>
      <c r="H40" s="229"/>
    </row>
    <row r="41" spans="1:8" ht="15" hidden="1" customHeight="1">
      <c r="A41" s="264"/>
      <c r="B41" s="239" t="s">
        <v>284</v>
      </c>
      <c r="C41" s="286">
        <v>70.260000000000005</v>
      </c>
      <c r="D41" s="187"/>
      <c r="E41" s="168" t="s">
        <v>199</v>
      </c>
      <c r="G41" s="174"/>
      <c r="H41" s="229"/>
    </row>
    <row r="42" spans="1:8" ht="15" hidden="1" customHeight="1">
      <c r="A42" s="264"/>
      <c r="B42" s="239" t="s">
        <v>285</v>
      </c>
      <c r="C42" s="286">
        <v>67.13</v>
      </c>
      <c r="D42" s="187"/>
      <c r="E42" s="168" t="s">
        <v>199</v>
      </c>
      <c r="G42" s="174"/>
      <c r="H42" s="229"/>
    </row>
    <row r="43" spans="1:8">
      <c r="A43" s="264"/>
      <c r="B43" s="287" t="s">
        <v>299</v>
      </c>
      <c r="C43" s="286">
        <v>275.46000000000004</v>
      </c>
      <c r="D43" s="187"/>
      <c r="E43" s="168" t="s">
        <v>199</v>
      </c>
      <c r="G43" s="174"/>
      <c r="H43" s="229"/>
    </row>
    <row r="44" spans="1:8" ht="15" hidden="1" customHeight="1">
      <c r="A44" s="264"/>
      <c r="B44" s="287" t="s">
        <v>305</v>
      </c>
      <c r="C44" s="286">
        <v>77.930000000000007</v>
      </c>
      <c r="D44" s="187"/>
      <c r="E44" s="168" t="s">
        <v>199</v>
      </c>
      <c r="G44" s="174"/>
      <c r="H44" s="229"/>
    </row>
    <row r="45" spans="1:8">
      <c r="A45" s="264"/>
      <c r="B45" s="287" t="s">
        <v>306</v>
      </c>
      <c r="C45" s="286">
        <v>45.11</v>
      </c>
      <c r="D45" s="187"/>
      <c r="E45" s="168" t="s">
        <v>199</v>
      </c>
      <c r="G45" s="174"/>
      <c r="H45" s="229"/>
    </row>
    <row r="46" spans="1:8">
      <c r="A46" s="190"/>
      <c r="B46" s="287" t="s">
        <v>328</v>
      </c>
      <c r="C46" s="286">
        <f>[2]ÁREAS!$K$34</f>
        <v>17.62</v>
      </c>
      <c r="D46" s="187"/>
      <c r="E46" s="168" t="s">
        <v>199</v>
      </c>
      <c r="G46" s="174"/>
      <c r="H46" s="229"/>
    </row>
    <row r="47" spans="1:8">
      <c r="A47" s="190"/>
      <c r="B47" s="287" t="s">
        <v>329</v>
      </c>
      <c r="C47" s="286">
        <v>71.510000000000005</v>
      </c>
      <c r="D47" s="187"/>
      <c r="E47" s="168" t="s">
        <v>199</v>
      </c>
      <c r="F47" s="174"/>
      <c r="H47" s="51"/>
    </row>
    <row r="48" spans="1:8">
      <c r="A48" s="190"/>
      <c r="B48" s="287" t="s">
        <v>331</v>
      </c>
      <c r="C48" s="286"/>
      <c r="D48" s="187"/>
      <c r="E48" s="168" t="s">
        <v>199</v>
      </c>
      <c r="F48" s="174"/>
      <c r="H48" s="51"/>
    </row>
    <row r="49" spans="1:8">
      <c r="A49" s="190"/>
      <c r="B49" s="287" t="s">
        <v>332</v>
      </c>
      <c r="C49" s="286"/>
      <c r="D49" s="187"/>
      <c r="E49" s="168" t="s">
        <v>199</v>
      </c>
      <c r="F49" s="174"/>
      <c r="H49" s="51"/>
    </row>
    <row r="50" spans="1:8">
      <c r="A50" s="190"/>
      <c r="B50" s="216" t="s">
        <v>9</v>
      </c>
      <c r="C50" s="350">
        <f>SUM(C24:C49)+SUM(D24:D49)</f>
        <v>3510.3132999999998</v>
      </c>
      <c r="D50" s="350"/>
      <c r="E50" s="217" t="s">
        <v>199</v>
      </c>
      <c r="F50" s="174"/>
      <c r="H50" s="51"/>
    </row>
    <row r="51" spans="1:8">
      <c r="A51" s="190"/>
      <c r="B51" s="202"/>
      <c r="C51" s="200"/>
      <c r="D51" s="201"/>
      <c r="E51" s="140"/>
      <c r="H51" s="51"/>
    </row>
    <row r="52" spans="1:8" ht="15.75">
      <c r="A52" s="160"/>
      <c r="B52" s="158"/>
      <c r="C52" s="159"/>
      <c r="D52" s="42"/>
      <c r="E52" s="42"/>
      <c r="F52" s="42"/>
      <c r="G52" s="42"/>
      <c r="H52" s="51"/>
    </row>
    <row r="53" spans="1:8" ht="15.75">
      <c r="A53" s="45"/>
      <c r="B53" s="124"/>
      <c r="C53" s="124"/>
      <c r="D53" s="124"/>
      <c r="E53" s="42"/>
      <c r="F53" s="42"/>
      <c r="G53" s="35"/>
      <c r="H53" s="54"/>
    </row>
    <row r="54" spans="1:8" ht="15.75">
      <c r="A54" s="45"/>
      <c r="B54" s="124"/>
      <c r="C54" s="124"/>
      <c r="D54" s="124"/>
      <c r="E54" s="42"/>
      <c r="F54" s="42"/>
      <c r="G54" s="35"/>
      <c r="H54" s="54"/>
    </row>
    <row r="55" spans="1:8" ht="15.75">
      <c r="A55" s="45"/>
      <c r="D55" s="124"/>
      <c r="E55" s="42"/>
      <c r="F55" s="42"/>
      <c r="G55" s="35"/>
      <c r="H55" s="54"/>
    </row>
    <row r="56" spans="1:8" ht="15.75">
      <c r="A56" s="45"/>
      <c r="B56" s="124"/>
      <c r="C56" s="124"/>
      <c r="D56" s="124"/>
      <c r="E56" s="42"/>
      <c r="F56" s="42"/>
      <c r="G56" s="35"/>
      <c r="H56" s="54"/>
    </row>
    <row r="57" spans="1:8" ht="15.75">
      <c r="A57" s="45"/>
      <c r="B57" s="124"/>
      <c r="C57" s="124"/>
      <c r="D57" s="124"/>
      <c r="E57" s="42"/>
      <c r="F57" s="42"/>
      <c r="G57" s="35"/>
      <c r="H57" s="54"/>
    </row>
    <row r="58" spans="1:8" ht="15.75">
      <c r="A58" s="45"/>
      <c r="B58" s="124"/>
      <c r="C58" s="124"/>
      <c r="D58" s="124"/>
      <c r="E58" s="42"/>
      <c r="F58" s="42"/>
      <c r="G58" s="35"/>
      <c r="H58" s="54"/>
    </row>
    <row r="59" spans="1:8" ht="15.75">
      <c r="A59" s="45"/>
      <c r="B59" s="124"/>
      <c r="C59" s="124"/>
      <c r="D59" s="124"/>
      <c r="E59" s="42"/>
      <c r="F59" s="42"/>
      <c r="G59" s="35"/>
      <c r="H59" s="54"/>
    </row>
    <row r="60" spans="1:8" ht="15.75">
      <c r="A60" s="45"/>
      <c r="B60" s="124"/>
      <c r="C60" s="124"/>
      <c r="D60" s="124"/>
      <c r="E60" s="42"/>
      <c r="F60" s="42"/>
      <c r="G60" s="35"/>
      <c r="H60" s="54"/>
    </row>
    <row r="61" spans="1:8" ht="15.75">
      <c r="A61" s="81" t="s">
        <v>122</v>
      </c>
      <c r="B61" s="82"/>
      <c r="C61" s="83"/>
      <c r="D61" s="84"/>
      <c r="E61" s="85"/>
      <c r="F61" s="83"/>
      <c r="G61" s="83"/>
      <c r="H61" s="86"/>
    </row>
    <row r="62" spans="1:8" ht="15" customHeight="1">
      <c r="A62" s="328" t="s">
        <v>192</v>
      </c>
      <c r="B62" s="329"/>
      <c r="C62" s="329"/>
      <c r="D62" s="329"/>
      <c r="E62" s="329"/>
      <c r="F62" s="329"/>
      <c r="G62" s="329"/>
      <c r="H62" s="330"/>
    </row>
    <row r="63" spans="1:8" ht="15.75">
      <c r="A63" s="56"/>
      <c r="B63" s="40"/>
      <c r="C63" s="162"/>
      <c r="D63" s="162"/>
      <c r="E63" s="162"/>
      <c r="F63" s="58"/>
      <c r="G63" s="59"/>
      <c r="H63" s="60"/>
    </row>
    <row r="64" spans="1:8">
      <c r="A64" s="34"/>
      <c r="B64" s="36"/>
      <c r="C64" s="163"/>
      <c r="D64" s="38"/>
      <c r="E64" s="39"/>
      <c r="F64" s="163"/>
      <c r="G64" s="163"/>
      <c r="H64" s="163"/>
    </row>
  </sheetData>
  <mergeCells count="12">
    <mergeCell ref="C9:E9"/>
    <mergeCell ref="C10:D10"/>
    <mergeCell ref="A62:H62"/>
    <mergeCell ref="A2:H2"/>
    <mergeCell ref="A3:H3"/>
    <mergeCell ref="A4:H4"/>
    <mergeCell ref="B6:H6"/>
    <mergeCell ref="B7:H7"/>
    <mergeCell ref="B8:F8"/>
    <mergeCell ref="B21:D21"/>
    <mergeCell ref="B22:D22"/>
    <mergeCell ref="C50:D50"/>
  </mergeCells>
  <phoneticPr fontId="54" type="noConversion"/>
  <pageMargins left="0.51181102362204722" right="0.51181102362204722" top="0.78740157480314965" bottom="0.78740157480314965" header="0.31496062992125984" footer="0.31496062992125984"/>
  <pageSetup paperSize="9" scale="80" orientation="portrait" r:id="rId1"/>
  <drawing r:id="rId2"/>
</worksheet>
</file>

<file path=xl/worksheets/sheet19.xml><?xml version="1.0" encoding="utf-8"?>
<worksheet xmlns="http://schemas.openxmlformats.org/spreadsheetml/2006/main" xmlns:r="http://schemas.openxmlformats.org/officeDocument/2006/relationships">
  <sheetPr codeName="Planilha6">
    <pageSetUpPr fitToPage="1"/>
  </sheetPr>
  <dimension ref="A1:E48"/>
  <sheetViews>
    <sheetView showGridLines="0" view="pageBreakPreview" zoomScaleSheetLayoutView="100" workbookViewId="0">
      <selection activeCell="B18" sqref="B18:D18"/>
    </sheetView>
  </sheetViews>
  <sheetFormatPr defaultRowHeight="16.5"/>
  <cols>
    <col min="1" max="1" width="12.28515625" style="2" customWidth="1"/>
    <col min="2" max="2" width="58.7109375" style="8" bestFit="1" customWidth="1"/>
    <col min="3" max="3" width="13.85546875" style="2" customWidth="1"/>
    <col min="4" max="4" width="17.5703125" style="8" customWidth="1"/>
    <col min="5" max="5" width="10.7109375" style="8" customWidth="1"/>
    <col min="6" max="256" width="9.140625" style="8"/>
    <col min="257" max="257" width="10.7109375" style="8" customWidth="1"/>
    <col min="258" max="258" width="58.7109375" style="8" bestFit="1" customWidth="1"/>
    <col min="259" max="259" width="13.28515625" style="8" bestFit="1" customWidth="1"/>
    <col min="260" max="260" width="10" style="8" customWidth="1"/>
    <col min="261" max="261" width="20.42578125" style="8" customWidth="1"/>
    <col min="262" max="512" width="9.140625" style="8"/>
    <col min="513" max="513" width="10.7109375" style="8" customWidth="1"/>
    <col min="514" max="514" width="58.7109375" style="8" bestFit="1" customWidth="1"/>
    <col min="515" max="515" width="13.28515625" style="8" bestFit="1" customWidth="1"/>
    <col min="516" max="516" width="10" style="8" customWidth="1"/>
    <col min="517" max="517" width="20.42578125" style="8" customWidth="1"/>
    <col min="518" max="768" width="9.140625" style="8"/>
    <col min="769" max="769" width="10.7109375" style="8" customWidth="1"/>
    <col min="770" max="770" width="58.7109375" style="8" bestFit="1" customWidth="1"/>
    <col min="771" max="771" width="13.28515625" style="8" bestFit="1" customWidth="1"/>
    <col min="772" max="772" width="10" style="8" customWidth="1"/>
    <col min="773" max="773" width="20.42578125" style="8" customWidth="1"/>
    <col min="774" max="1024" width="9.140625" style="8"/>
    <col min="1025" max="1025" width="10.7109375" style="8" customWidth="1"/>
    <col min="1026" max="1026" width="58.7109375" style="8" bestFit="1" customWidth="1"/>
    <col min="1027" max="1027" width="13.28515625" style="8" bestFit="1" customWidth="1"/>
    <col min="1028" max="1028" width="10" style="8" customWidth="1"/>
    <col min="1029" max="1029" width="20.42578125" style="8" customWidth="1"/>
    <col min="1030" max="1280" width="9.140625" style="8"/>
    <col min="1281" max="1281" width="10.7109375" style="8" customWidth="1"/>
    <col min="1282" max="1282" width="58.7109375" style="8" bestFit="1" customWidth="1"/>
    <col min="1283" max="1283" width="13.28515625" style="8" bestFit="1" customWidth="1"/>
    <col min="1284" max="1284" width="10" style="8" customWidth="1"/>
    <col min="1285" max="1285" width="20.42578125" style="8" customWidth="1"/>
    <col min="1286" max="1536" width="9.140625" style="8"/>
    <col min="1537" max="1537" width="10.7109375" style="8" customWidth="1"/>
    <col min="1538" max="1538" width="58.7109375" style="8" bestFit="1" customWidth="1"/>
    <col min="1539" max="1539" width="13.28515625" style="8" bestFit="1" customWidth="1"/>
    <col min="1540" max="1540" width="10" style="8" customWidth="1"/>
    <col min="1541" max="1541" width="20.42578125" style="8" customWidth="1"/>
    <col min="1542" max="1792" width="9.140625" style="8"/>
    <col min="1793" max="1793" width="10.7109375" style="8" customWidth="1"/>
    <col min="1794" max="1794" width="58.7109375" style="8" bestFit="1" customWidth="1"/>
    <col min="1795" max="1795" width="13.28515625" style="8" bestFit="1" customWidth="1"/>
    <col min="1796" max="1796" width="10" style="8" customWidth="1"/>
    <col min="1797" max="1797" width="20.42578125" style="8" customWidth="1"/>
    <col min="1798" max="2048" width="9.140625" style="8"/>
    <col min="2049" max="2049" width="10.7109375" style="8" customWidth="1"/>
    <col min="2050" max="2050" width="58.7109375" style="8" bestFit="1" customWidth="1"/>
    <col min="2051" max="2051" width="13.28515625" style="8" bestFit="1" customWidth="1"/>
    <col min="2052" max="2052" width="10" style="8" customWidth="1"/>
    <col min="2053" max="2053" width="20.42578125" style="8" customWidth="1"/>
    <col min="2054" max="2304" width="9.140625" style="8"/>
    <col min="2305" max="2305" width="10.7109375" style="8" customWidth="1"/>
    <col min="2306" max="2306" width="58.7109375" style="8" bestFit="1" customWidth="1"/>
    <col min="2307" max="2307" width="13.28515625" style="8" bestFit="1" customWidth="1"/>
    <col min="2308" max="2308" width="10" style="8" customWidth="1"/>
    <col min="2309" max="2309" width="20.42578125" style="8" customWidth="1"/>
    <col min="2310" max="2560" width="9.140625" style="8"/>
    <col min="2561" max="2561" width="10.7109375" style="8" customWidth="1"/>
    <col min="2562" max="2562" width="58.7109375" style="8" bestFit="1" customWidth="1"/>
    <col min="2563" max="2563" width="13.28515625" style="8" bestFit="1" customWidth="1"/>
    <col min="2564" max="2564" width="10" style="8" customWidth="1"/>
    <col min="2565" max="2565" width="20.42578125" style="8" customWidth="1"/>
    <col min="2566" max="2816" width="9.140625" style="8"/>
    <col min="2817" max="2817" width="10.7109375" style="8" customWidth="1"/>
    <col min="2818" max="2818" width="58.7109375" style="8" bestFit="1" customWidth="1"/>
    <col min="2819" max="2819" width="13.28515625" style="8" bestFit="1" customWidth="1"/>
    <col min="2820" max="2820" width="10" style="8" customWidth="1"/>
    <col min="2821" max="2821" width="20.42578125" style="8" customWidth="1"/>
    <col min="2822" max="3072" width="9.140625" style="8"/>
    <col min="3073" max="3073" width="10.7109375" style="8" customWidth="1"/>
    <col min="3074" max="3074" width="58.7109375" style="8" bestFit="1" customWidth="1"/>
    <col min="3075" max="3075" width="13.28515625" style="8" bestFit="1" customWidth="1"/>
    <col min="3076" max="3076" width="10" style="8" customWidth="1"/>
    <col min="3077" max="3077" width="20.42578125" style="8" customWidth="1"/>
    <col min="3078" max="3328" width="9.140625" style="8"/>
    <col min="3329" max="3329" width="10.7109375" style="8" customWidth="1"/>
    <col min="3330" max="3330" width="58.7109375" style="8" bestFit="1" customWidth="1"/>
    <col min="3331" max="3331" width="13.28515625" style="8" bestFit="1" customWidth="1"/>
    <col min="3332" max="3332" width="10" style="8" customWidth="1"/>
    <col min="3333" max="3333" width="20.42578125" style="8" customWidth="1"/>
    <col min="3334" max="3584" width="9.140625" style="8"/>
    <col min="3585" max="3585" width="10.7109375" style="8" customWidth="1"/>
    <col min="3586" max="3586" width="58.7109375" style="8" bestFit="1" customWidth="1"/>
    <col min="3587" max="3587" width="13.28515625" style="8" bestFit="1" customWidth="1"/>
    <col min="3588" max="3588" width="10" style="8" customWidth="1"/>
    <col min="3589" max="3589" width="20.42578125" style="8" customWidth="1"/>
    <col min="3590" max="3840" width="9.140625" style="8"/>
    <col min="3841" max="3841" width="10.7109375" style="8" customWidth="1"/>
    <col min="3842" max="3842" width="58.7109375" style="8" bestFit="1" customWidth="1"/>
    <col min="3843" max="3843" width="13.28515625" style="8" bestFit="1" customWidth="1"/>
    <col min="3844" max="3844" width="10" style="8" customWidth="1"/>
    <col min="3845" max="3845" width="20.42578125" style="8" customWidth="1"/>
    <col min="3846" max="4096" width="9.140625" style="8"/>
    <col min="4097" max="4097" width="10.7109375" style="8" customWidth="1"/>
    <col min="4098" max="4098" width="58.7109375" style="8" bestFit="1" customWidth="1"/>
    <col min="4099" max="4099" width="13.28515625" style="8" bestFit="1" customWidth="1"/>
    <col min="4100" max="4100" width="10" style="8" customWidth="1"/>
    <col min="4101" max="4101" width="20.42578125" style="8" customWidth="1"/>
    <col min="4102" max="4352" width="9.140625" style="8"/>
    <col min="4353" max="4353" width="10.7109375" style="8" customWidth="1"/>
    <col min="4354" max="4354" width="58.7109375" style="8" bestFit="1" customWidth="1"/>
    <col min="4355" max="4355" width="13.28515625" style="8" bestFit="1" customWidth="1"/>
    <col min="4356" max="4356" width="10" style="8" customWidth="1"/>
    <col min="4357" max="4357" width="20.42578125" style="8" customWidth="1"/>
    <col min="4358" max="4608" width="9.140625" style="8"/>
    <col min="4609" max="4609" width="10.7109375" style="8" customWidth="1"/>
    <col min="4610" max="4610" width="58.7109375" style="8" bestFit="1" customWidth="1"/>
    <col min="4611" max="4611" width="13.28515625" style="8" bestFit="1" customWidth="1"/>
    <col min="4612" max="4612" width="10" style="8" customWidth="1"/>
    <col min="4613" max="4613" width="20.42578125" style="8" customWidth="1"/>
    <col min="4614" max="4864" width="9.140625" style="8"/>
    <col min="4865" max="4865" width="10.7109375" style="8" customWidth="1"/>
    <col min="4866" max="4866" width="58.7109375" style="8" bestFit="1" customWidth="1"/>
    <col min="4867" max="4867" width="13.28515625" style="8" bestFit="1" customWidth="1"/>
    <col min="4868" max="4868" width="10" style="8" customWidth="1"/>
    <col min="4869" max="4869" width="20.42578125" style="8" customWidth="1"/>
    <col min="4870" max="5120" width="9.140625" style="8"/>
    <col min="5121" max="5121" width="10.7109375" style="8" customWidth="1"/>
    <col min="5122" max="5122" width="58.7109375" style="8" bestFit="1" customWidth="1"/>
    <col min="5123" max="5123" width="13.28515625" style="8" bestFit="1" customWidth="1"/>
    <col min="5124" max="5124" width="10" style="8" customWidth="1"/>
    <col min="5125" max="5125" width="20.42578125" style="8" customWidth="1"/>
    <col min="5126" max="5376" width="9.140625" style="8"/>
    <col min="5377" max="5377" width="10.7109375" style="8" customWidth="1"/>
    <col min="5378" max="5378" width="58.7109375" style="8" bestFit="1" customWidth="1"/>
    <col min="5379" max="5379" width="13.28515625" style="8" bestFit="1" customWidth="1"/>
    <col min="5380" max="5380" width="10" style="8" customWidth="1"/>
    <col min="5381" max="5381" width="20.42578125" style="8" customWidth="1"/>
    <col min="5382" max="5632" width="9.140625" style="8"/>
    <col min="5633" max="5633" width="10.7109375" style="8" customWidth="1"/>
    <col min="5634" max="5634" width="58.7109375" style="8" bestFit="1" customWidth="1"/>
    <col min="5635" max="5635" width="13.28515625" style="8" bestFit="1" customWidth="1"/>
    <col min="5636" max="5636" width="10" style="8" customWidth="1"/>
    <col min="5637" max="5637" width="20.42578125" style="8" customWidth="1"/>
    <col min="5638" max="5888" width="9.140625" style="8"/>
    <col min="5889" max="5889" width="10.7109375" style="8" customWidth="1"/>
    <col min="5890" max="5890" width="58.7109375" style="8" bestFit="1" customWidth="1"/>
    <col min="5891" max="5891" width="13.28515625" style="8" bestFit="1" customWidth="1"/>
    <col min="5892" max="5892" width="10" style="8" customWidth="1"/>
    <col min="5893" max="5893" width="20.42578125" style="8" customWidth="1"/>
    <col min="5894" max="6144" width="9.140625" style="8"/>
    <col min="6145" max="6145" width="10.7109375" style="8" customWidth="1"/>
    <col min="6146" max="6146" width="58.7109375" style="8" bestFit="1" customWidth="1"/>
    <col min="6147" max="6147" width="13.28515625" style="8" bestFit="1" customWidth="1"/>
    <col min="6148" max="6148" width="10" style="8" customWidth="1"/>
    <col min="6149" max="6149" width="20.42578125" style="8" customWidth="1"/>
    <col min="6150" max="6400" width="9.140625" style="8"/>
    <col min="6401" max="6401" width="10.7109375" style="8" customWidth="1"/>
    <col min="6402" max="6402" width="58.7109375" style="8" bestFit="1" customWidth="1"/>
    <col min="6403" max="6403" width="13.28515625" style="8" bestFit="1" customWidth="1"/>
    <col min="6404" max="6404" width="10" style="8" customWidth="1"/>
    <col min="6405" max="6405" width="20.42578125" style="8" customWidth="1"/>
    <col min="6406" max="6656" width="9.140625" style="8"/>
    <col min="6657" max="6657" width="10.7109375" style="8" customWidth="1"/>
    <col min="6658" max="6658" width="58.7109375" style="8" bestFit="1" customWidth="1"/>
    <col min="6659" max="6659" width="13.28515625" style="8" bestFit="1" customWidth="1"/>
    <col min="6660" max="6660" width="10" style="8" customWidth="1"/>
    <col min="6661" max="6661" width="20.42578125" style="8" customWidth="1"/>
    <col min="6662" max="6912" width="9.140625" style="8"/>
    <col min="6913" max="6913" width="10.7109375" style="8" customWidth="1"/>
    <col min="6914" max="6914" width="58.7109375" style="8" bestFit="1" customWidth="1"/>
    <col min="6915" max="6915" width="13.28515625" style="8" bestFit="1" customWidth="1"/>
    <col min="6916" max="6916" width="10" style="8" customWidth="1"/>
    <col min="6917" max="6917" width="20.42578125" style="8" customWidth="1"/>
    <col min="6918" max="7168" width="9.140625" style="8"/>
    <col min="7169" max="7169" width="10.7109375" style="8" customWidth="1"/>
    <col min="7170" max="7170" width="58.7109375" style="8" bestFit="1" customWidth="1"/>
    <col min="7171" max="7171" width="13.28515625" style="8" bestFit="1" customWidth="1"/>
    <col min="7172" max="7172" width="10" style="8" customWidth="1"/>
    <col min="7173" max="7173" width="20.42578125" style="8" customWidth="1"/>
    <col min="7174" max="7424" width="9.140625" style="8"/>
    <col min="7425" max="7425" width="10.7109375" style="8" customWidth="1"/>
    <col min="7426" max="7426" width="58.7109375" style="8" bestFit="1" customWidth="1"/>
    <col min="7427" max="7427" width="13.28515625" style="8" bestFit="1" customWidth="1"/>
    <col min="7428" max="7428" width="10" style="8" customWidth="1"/>
    <col min="7429" max="7429" width="20.42578125" style="8" customWidth="1"/>
    <col min="7430" max="7680" width="9.140625" style="8"/>
    <col min="7681" max="7681" width="10.7109375" style="8" customWidth="1"/>
    <col min="7682" max="7682" width="58.7109375" style="8" bestFit="1" customWidth="1"/>
    <col min="7683" max="7683" width="13.28515625" style="8" bestFit="1" customWidth="1"/>
    <col min="7684" max="7684" width="10" style="8" customWidth="1"/>
    <col min="7685" max="7685" width="20.42578125" style="8" customWidth="1"/>
    <col min="7686" max="7936" width="9.140625" style="8"/>
    <col min="7937" max="7937" width="10.7109375" style="8" customWidth="1"/>
    <col min="7938" max="7938" width="58.7109375" style="8" bestFit="1" customWidth="1"/>
    <col min="7939" max="7939" width="13.28515625" style="8" bestFit="1" customWidth="1"/>
    <col min="7940" max="7940" width="10" style="8" customWidth="1"/>
    <col min="7941" max="7941" width="20.42578125" style="8" customWidth="1"/>
    <col min="7942" max="8192" width="9.140625" style="8"/>
    <col min="8193" max="8193" width="10.7109375" style="8" customWidth="1"/>
    <col min="8194" max="8194" width="58.7109375" style="8" bestFit="1" customWidth="1"/>
    <col min="8195" max="8195" width="13.28515625" style="8" bestFit="1" customWidth="1"/>
    <col min="8196" max="8196" width="10" style="8" customWidth="1"/>
    <col min="8197" max="8197" width="20.42578125" style="8" customWidth="1"/>
    <col min="8198" max="8448" width="9.140625" style="8"/>
    <col min="8449" max="8449" width="10.7109375" style="8" customWidth="1"/>
    <col min="8450" max="8450" width="58.7109375" style="8" bestFit="1" customWidth="1"/>
    <col min="8451" max="8451" width="13.28515625" style="8" bestFit="1" customWidth="1"/>
    <col min="8452" max="8452" width="10" style="8" customWidth="1"/>
    <col min="8453" max="8453" width="20.42578125" style="8" customWidth="1"/>
    <col min="8454" max="8704" width="9.140625" style="8"/>
    <col min="8705" max="8705" width="10.7109375" style="8" customWidth="1"/>
    <col min="8706" max="8706" width="58.7109375" style="8" bestFit="1" customWidth="1"/>
    <col min="8707" max="8707" width="13.28515625" style="8" bestFit="1" customWidth="1"/>
    <col min="8708" max="8708" width="10" style="8" customWidth="1"/>
    <col min="8709" max="8709" width="20.42578125" style="8" customWidth="1"/>
    <col min="8710" max="8960" width="9.140625" style="8"/>
    <col min="8961" max="8961" width="10.7109375" style="8" customWidth="1"/>
    <col min="8962" max="8962" width="58.7109375" style="8" bestFit="1" customWidth="1"/>
    <col min="8963" max="8963" width="13.28515625" style="8" bestFit="1" customWidth="1"/>
    <col min="8964" max="8964" width="10" style="8" customWidth="1"/>
    <col min="8965" max="8965" width="20.42578125" style="8" customWidth="1"/>
    <col min="8966" max="9216" width="9.140625" style="8"/>
    <col min="9217" max="9217" width="10.7109375" style="8" customWidth="1"/>
    <col min="9218" max="9218" width="58.7109375" style="8" bestFit="1" customWidth="1"/>
    <col min="9219" max="9219" width="13.28515625" style="8" bestFit="1" customWidth="1"/>
    <col min="9220" max="9220" width="10" style="8" customWidth="1"/>
    <col min="9221" max="9221" width="20.42578125" style="8" customWidth="1"/>
    <col min="9222" max="9472" width="9.140625" style="8"/>
    <col min="9473" max="9473" width="10.7109375" style="8" customWidth="1"/>
    <col min="9474" max="9474" width="58.7109375" style="8" bestFit="1" customWidth="1"/>
    <col min="9475" max="9475" width="13.28515625" style="8" bestFit="1" customWidth="1"/>
    <col min="9476" max="9476" width="10" style="8" customWidth="1"/>
    <col min="9477" max="9477" width="20.42578125" style="8" customWidth="1"/>
    <col min="9478" max="9728" width="9.140625" style="8"/>
    <col min="9729" max="9729" width="10.7109375" style="8" customWidth="1"/>
    <col min="9730" max="9730" width="58.7109375" style="8" bestFit="1" customWidth="1"/>
    <col min="9731" max="9731" width="13.28515625" style="8" bestFit="1" customWidth="1"/>
    <col min="9732" max="9732" width="10" style="8" customWidth="1"/>
    <col min="9733" max="9733" width="20.42578125" style="8" customWidth="1"/>
    <col min="9734" max="9984" width="9.140625" style="8"/>
    <col min="9985" max="9985" width="10.7109375" style="8" customWidth="1"/>
    <col min="9986" max="9986" width="58.7109375" style="8" bestFit="1" customWidth="1"/>
    <col min="9987" max="9987" width="13.28515625" style="8" bestFit="1" customWidth="1"/>
    <col min="9988" max="9988" width="10" style="8" customWidth="1"/>
    <col min="9989" max="9989" width="20.42578125" style="8" customWidth="1"/>
    <col min="9990" max="10240" width="9.140625" style="8"/>
    <col min="10241" max="10241" width="10.7109375" style="8" customWidth="1"/>
    <col min="10242" max="10242" width="58.7109375" style="8" bestFit="1" customWidth="1"/>
    <col min="10243" max="10243" width="13.28515625" style="8" bestFit="1" customWidth="1"/>
    <col min="10244" max="10244" width="10" style="8" customWidth="1"/>
    <col min="10245" max="10245" width="20.42578125" style="8" customWidth="1"/>
    <col min="10246" max="10496" width="9.140625" style="8"/>
    <col min="10497" max="10497" width="10.7109375" style="8" customWidth="1"/>
    <col min="10498" max="10498" width="58.7109375" style="8" bestFit="1" customWidth="1"/>
    <col min="10499" max="10499" width="13.28515625" style="8" bestFit="1" customWidth="1"/>
    <col min="10500" max="10500" width="10" style="8" customWidth="1"/>
    <col min="10501" max="10501" width="20.42578125" style="8" customWidth="1"/>
    <col min="10502" max="10752" width="9.140625" style="8"/>
    <col min="10753" max="10753" width="10.7109375" style="8" customWidth="1"/>
    <col min="10754" max="10754" width="58.7109375" style="8" bestFit="1" customWidth="1"/>
    <col min="10755" max="10755" width="13.28515625" style="8" bestFit="1" customWidth="1"/>
    <col min="10756" max="10756" width="10" style="8" customWidth="1"/>
    <col min="10757" max="10757" width="20.42578125" style="8" customWidth="1"/>
    <col min="10758" max="11008" width="9.140625" style="8"/>
    <col min="11009" max="11009" width="10.7109375" style="8" customWidth="1"/>
    <col min="11010" max="11010" width="58.7109375" style="8" bestFit="1" customWidth="1"/>
    <col min="11011" max="11011" width="13.28515625" style="8" bestFit="1" customWidth="1"/>
    <col min="11012" max="11012" width="10" style="8" customWidth="1"/>
    <col min="11013" max="11013" width="20.42578125" style="8" customWidth="1"/>
    <col min="11014" max="11264" width="9.140625" style="8"/>
    <col min="11265" max="11265" width="10.7109375" style="8" customWidth="1"/>
    <col min="11266" max="11266" width="58.7109375" style="8" bestFit="1" customWidth="1"/>
    <col min="11267" max="11267" width="13.28515625" style="8" bestFit="1" customWidth="1"/>
    <col min="11268" max="11268" width="10" style="8" customWidth="1"/>
    <col min="11269" max="11269" width="20.42578125" style="8" customWidth="1"/>
    <col min="11270" max="11520" width="9.140625" style="8"/>
    <col min="11521" max="11521" width="10.7109375" style="8" customWidth="1"/>
    <col min="11522" max="11522" width="58.7109375" style="8" bestFit="1" customWidth="1"/>
    <col min="11523" max="11523" width="13.28515625" style="8" bestFit="1" customWidth="1"/>
    <col min="11524" max="11524" width="10" style="8" customWidth="1"/>
    <col min="11525" max="11525" width="20.42578125" style="8" customWidth="1"/>
    <col min="11526" max="11776" width="9.140625" style="8"/>
    <col min="11777" max="11777" width="10.7109375" style="8" customWidth="1"/>
    <col min="11778" max="11778" width="58.7109375" style="8" bestFit="1" customWidth="1"/>
    <col min="11779" max="11779" width="13.28515625" style="8" bestFit="1" customWidth="1"/>
    <col min="11780" max="11780" width="10" style="8" customWidth="1"/>
    <col min="11781" max="11781" width="20.42578125" style="8" customWidth="1"/>
    <col min="11782" max="12032" width="9.140625" style="8"/>
    <col min="12033" max="12033" width="10.7109375" style="8" customWidth="1"/>
    <col min="12034" max="12034" width="58.7109375" style="8" bestFit="1" customWidth="1"/>
    <col min="12035" max="12035" width="13.28515625" style="8" bestFit="1" customWidth="1"/>
    <col min="12036" max="12036" width="10" style="8" customWidth="1"/>
    <col min="12037" max="12037" width="20.42578125" style="8" customWidth="1"/>
    <col min="12038" max="12288" width="9.140625" style="8"/>
    <col min="12289" max="12289" width="10.7109375" style="8" customWidth="1"/>
    <col min="12290" max="12290" width="58.7109375" style="8" bestFit="1" customWidth="1"/>
    <col min="12291" max="12291" width="13.28515625" style="8" bestFit="1" customWidth="1"/>
    <col min="12292" max="12292" width="10" style="8" customWidth="1"/>
    <col min="12293" max="12293" width="20.42578125" style="8" customWidth="1"/>
    <col min="12294" max="12544" width="9.140625" style="8"/>
    <col min="12545" max="12545" width="10.7109375" style="8" customWidth="1"/>
    <col min="12546" max="12546" width="58.7109375" style="8" bestFit="1" customWidth="1"/>
    <col min="12547" max="12547" width="13.28515625" style="8" bestFit="1" customWidth="1"/>
    <col min="12548" max="12548" width="10" style="8" customWidth="1"/>
    <col min="12549" max="12549" width="20.42578125" style="8" customWidth="1"/>
    <col min="12550" max="12800" width="9.140625" style="8"/>
    <col min="12801" max="12801" width="10.7109375" style="8" customWidth="1"/>
    <col min="12802" max="12802" width="58.7109375" style="8" bestFit="1" customWidth="1"/>
    <col min="12803" max="12803" width="13.28515625" style="8" bestFit="1" customWidth="1"/>
    <col min="12804" max="12804" width="10" style="8" customWidth="1"/>
    <col min="12805" max="12805" width="20.42578125" style="8" customWidth="1"/>
    <col min="12806" max="13056" width="9.140625" style="8"/>
    <col min="13057" max="13057" width="10.7109375" style="8" customWidth="1"/>
    <col min="13058" max="13058" width="58.7109375" style="8" bestFit="1" customWidth="1"/>
    <col min="13059" max="13059" width="13.28515625" style="8" bestFit="1" customWidth="1"/>
    <col min="13060" max="13060" width="10" style="8" customWidth="1"/>
    <col min="13061" max="13061" width="20.42578125" style="8" customWidth="1"/>
    <col min="13062" max="13312" width="9.140625" style="8"/>
    <col min="13313" max="13313" width="10.7109375" style="8" customWidth="1"/>
    <col min="13314" max="13314" width="58.7109375" style="8" bestFit="1" customWidth="1"/>
    <col min="13315" max="13315" width="13.28515625" style="8" bestFit="1" customWidth="1"/>
    <col min="13316" max="13316" width="10" style="8" customWidth="1"/>
    <col min="13317" max="13317" width="20.42578125" style="8" customWidth="1"/>
    <col min="13318" max="13568" width="9.140625" style="8"/>
    <col min="13569" max="13569" width="10.7109375" style="8" customWidth="1"/>
    <col min="13570" max="13570" width="58.7109375" style="8" bestFit="1" customWidth="1"/>
    <col min="13571" max="13571" width="13.28515625" style="8" bestFit="1" customWidth="1"/>
    <col min="13572" max="13572" width="10" style="8" customWidth="1"/>
    <col min="13573" max="13573" width="20.42578125" style="8" customWidth="1"/>
    <col min="13574" max="13824" width="9.140625" style="8"/>
    <col min="13825" max="13825" width="10.7109375" style="8" customWidth="1"/>
    <col min="13826" max="13826" width="58.7109375" style="8" bestFit="1" customWidth="1"/>
    <col min="13827" max="13827" width="13.28515625" style="8" bestFit="1" customWidth="1"/>
    <col min="13828" max="13828" width="10" style="8" customWidth="1"/>
    <col min="13829" max="13829" width="20.42578125" style="8" customWidth="1"/>
    <col min="13830" max="14080" width="9.140625" style="8"/>
    <col min="14081" max="14081" width="10.7109375" style="8" customWidth="1"/>
    <col min="14082" max="14082" width="58.7109375" style="8" bestFit="1" customWidth="1"/>
    <col min="14083" max="14083" width="13.28515625" style="8" bestFit="1" customWidth="1"/>
    <col min="14084" max="14084" width="10" style="8" customWidth="1"/>
    <col min="14085" max="14085" width="20.42578125" style="8" customWidth="1"/>
    <col min="14086" max="14336" width="9.140625" style="8"/>
    <col min="14337" max="14337" width="10.7109375" style="8" customWidth="1"/>
    <col min="14338" max="14338" width="58.7109375" style="8" bestFit="1" customWidth="1"/>
    <col min="14339" max="14339" width="13.28515625" style="8" bestFit="1" customWidth="1"/>
    <col min="14340" max="14340" width="10" style="8" customWidth="1"/>
    <col min="14341" max="14341" width="20.42578125" style="8" customWidth="1"/>
    <col min="14342" max="14592" width="9.140625" style="8"/>
    <col min="14593" max="14593" width="10.7109375" style="8" customWidth="1"/>
    <col min="14594" max="14594" width="58.7109375" style="8" bestFit="1" customWidth="1"/>
    <col min="14595" max="14595" width="13.28515625" style="8" bestFit="1" customWidth="1"/>
    <col min="14596" max="14596" width="10" style="8" customWidth="1"/>
    <col min="14597" max="14597" width="20.42578125" style="8" customWidth="1"/>
    <col min="14598" max="14848" width="9.140625" style="8"/>
    <col min="14849" max="14849" width="10.7109375" style="8" customWidth="1"/>
    <col min="14850" max="14850" width="58.7109375" style="8" bestFit="1" customWidth="1"/>
    <col min="14851" max="14851" width="13.28515625" style="8" bestFit="1" customWidth="1"/>
    <col min="14852" max="14852" width="10" style="8" customWidth="1"/>
    <col min="14853" max="14853" width="20.42578125" style="8" customWidth="1"/>
    <col min="14854" max="15104" width="9.140625" style="8"/>
    <col min="15105" max="15105" width="10.7109375" style="8" customWidth="1"/>
    <col min="15106" max="15106" width="58.7109375" style="8" bestFit="1" customWidth="1"/>
    <col min="15107" max="15107" width="13.28515625" style="8" bestFit="1" customWidth="1"/>
    <col min="15108" max="15108" width="10" style="8" customWidth="1"/>
    <col min="15109" max="15109" width="20.42578125" style="8" customWidth="1"/>
    <col min="15110" max="15360" width="9.140625" style="8"/>
    <col min="15361" max="15361" width="10.7109375" style="8" customWidth="1"/>
    <col min="15362" max="15362" width="58.7109375" style="8" bestFit="1" customWidth="1"/>
    <col min="15363" max="15363" width="13.28515625" style="8" bestFit="1" customWidth="1"/>
    <col min="15364" max="15364" width="10" style="8" customWidth="1"/>
    <col min="15365" max="15365" width="20.42578125" style="8" customWidth="1"/>
    <col min="15366" max="15616" width="9.140625" style="8"/>
    <col min="15617" max="15617" width="10.7109375" style="8" customWidth="1"/>
    <col min="15618" max="15618" width="58.7109375" style="8" bestFit="1" customWidth="1"/>
    <col min="15619" max="15619" width="13.28515625" style="8" bestFit="1" customWidth="1"/>
    <col min="15620" max="15620" width="10" style="8" customWidth="1"/>
    <col min="15621" max="15621" width="20.42578125" style="8" customWidth="1"/>
    <col min="15622" max="15872" width="9.140625" style="8"/>
    <col min="15873" max="15873" width="10.7109375" style="8" customWidth="1"/>
    <col min="15874" max="15874" width="58.7109375" style="8" bestFit="1" customWidth="1"/>
    <col min="15875" max="15875" width="13.28515625" style="8" bestFit="1" customWidth="1"/>
    <col min="15876" max="15876" width="10" style="8" customWidth="1"/>
    <col min="15877" max="15877" width="20.42578125" style="8" customWidth="1"/>
    <col min="15878" max="16128" width="9.140625" style="8"/>
    <col min="16129" max="16129" width="10.7109375" style="8" customWidth="1"/>
    <col min="16130" max="16130" width="58.7109375" style="8" bestFit="1" customWidth="1"/>
    <col min="16131" max="16131" width="13.28515625" style="8" bestFit="1" customWidth="1"/>
    <col min="16132" max="16132" width="10" style="8" customWidth="1"/>
    <col min="16133" max="16133" width="20.42578125" style="8" customWidth="1"/>
    <col min="16134" max="16384" width="9.140625" style="8"/>
  </cols>
  <sheetData>
    <row r="1" spans="1:5" s="29" customFormat="1" ht="16.149999999999999" customHeight="1">
      <c r="A1" s="28"/>
      <c r="B1" s="411" t="s">
        <v>49</v>
      </c>
      <c r="C1" s="411"/>
      <c r="D1" s="411"/>
      <c r="E1" s="411"/>
    </row>
    <row r="2" spans="1:5" s="29" customFormat="1" ht="17.45" customHeight="1">
      <c r="A2" s="28"/>
      <c r="B2" s="415" t="s">
        <v>6</v>
      </c>
      <c r="C2" s="415"/>
      <c r="D2" s="415"/>
      <c r="E2" s="415"/>
    </row>
    <row r="3" spans="1:5" s="29" customFormat="1" ht="17.45" customHeight="1">
      <c r="A3" s="28"/>
      <c r="B3" s="411" t="s">
        <v>7</v>
      </c>
      <c r="C3" s="411"/>
      <c r="D3" s="411"/>
      <c r="E3" s="411"/>
    </row>
    <row r="4" spans="1:5" s="6" customFormat="1" ht="17.45" customHeight="1">
      <c r="A4" s="24"/>
      <c r="B4" s="412" t="s">
        <v>0</v>
      </c>
      <c r="C4" s="412"/>
      <c r="D4" s="412"/>
      <c r="E4" s="412"/>
    </row>
    <row r="5" spans="1:5" s="6" customFormat="1">
      <c r="A5" s="24"/>
      <c r="B5" s="3"/>
      <c r="C5" s="4"/>
      <c r="D5" s="5"/>
      <c r="E5" s="5"/>
    </row>
    <row r="6" spans="1:5" s="6" customFormat="1" ht="35.450000000000003" customHeight="1">
      <c r="A6" s="25" t="s">
        <v>1</v>
      </c>
      <c r="B6" s="414" t="e">
        <f>#REF!</f>
        <v>#REF!</v>
      </c>
      <c r="C6" s="414"/>
      <c r="D6" s="414"/>
      <c r="E6" s="414"/>
    </row>
    <row r="7" spans="1:5" s="6" customFormat="1" ht="27.6" customHeight="1">
      <c r="A7" s="24" t="s">
        <v>2</v>
      </c>
      <c r="B7" s="414" t="e">
        <f>#REF!</f>
        <v>#REF!</v>
      </c>
      <c r="C7" s="414"/>
      <c r="D7" s="413" t="s">
        <v>48</v>
      </c>
      <c r="E7" s="413"/>
    </row>
    <row r="8" spans="1:5" s="6" customFormat="1">
      <c r="A8" s="24"/>
      <c r="B8" s="3"/>
      <c r="C8" s="4"/>
      <c r="D8" s="5"/>
      <c r="E8" s="5"/>
    </row>
    <row r="9" spans="1:5" s="6" customFormat="1" ht="12.75" customHeight="1">
      <c r="A9" s="405" t="s">
        <v>54</v>
      </c>
      <c r="B9" s="405"/>
      <c r="C9" s="405"/>
      <c r="D9" s="405"/>
      <c r="E9" s="405"/>
    </row>
    <row r="10" spans="1:5" s="6" customFormat="1" ht="13.5" customHeight="1">
      <c r="A10" s="405"/>
      <c r="B10" s="405"/>
      <c r="C10" s="405"/>
      <c r="D10" s="405"/>
      <c r="E10" s="405"/>
    </row>
    <row r="11" spans="1:5">
      <c r="A11" s="22"/>
      <c r="B11" s="21"/>
      <c r="C11" s="22"/>
      <c r="D11" s="21"/>
      <c r="E11" s="21"/>
    </row>
    <row r="12" spans="1:5">
      <c r="A12" s="17" t="s">
        <v>12</v>
      </c>
      <c r="B12" s="407" t="s">
        <v>13</v>
      </c>
      <c r="C12" s="407"/>
      <c r="D12" s="407"/>
      <c r="E12" s="18">
        <f>SUM(E13:E16)</f>
        <v>3.4000000000000002E-2</v>
      </c>
    </row>
    <row r="13" spans="1:5">
      <c r="A13" s="19" t="s">
        <v>14</v>
      </c>
      <c r="B13" s="408" t="s">
        <v>15</v>
      </c>
      <c r="C13" s="408"/>
      <c r="D13" s="408"/>
      <c r="E13" s="20">
        <v>1.4999999999999999E-2</v>
      </c>
    </row>
    <row r="14" spans="1:5">
      <c r="A14" s="19" t="s">
        <v>16</v>
      </c>
      <c r="B14" s="408" t="s">
        <v>46</v>
      </c>
      <c r="C14" s="408"/>
      <c r="D14" s="408"/>
      <c r="E14" s="20">
        <v>7.0000000000000001E-3</v>
      </c>
    </row>
    <row r="15" spans="1:5">
      <c r="A15" s="19" t="s">
        <v>17</v>
      </c>
      <c r="B15" s="408" t="s">
        <v>18</v>
      </c>
      <c r="C15" s="408"/>
      <c r="D15" s="408"/>
      <c r="E15" s="20">
        <v>8.5000000000000006E-3</v>
      </c>
    </row>
    <row r="16" spans="1:5" ht="16.5" customHeight="1">
      <c r="A16" s="19" t="s">
        <v>19</v>
      </c>
      <c r="B16" s="408" t="s">
        <v>47</v>
      </c>
      <c r="C16" s="408"/>
      <c r="D16" s="408"/>
      <c r="E16" s="20">
        <v>3.5000000000000001E-3</v>
      </c>
    </row>
    <row r="17" spans="1:5">
      <c r="A17" s="19"/>
      <c r="B17" s="408"/>
      <c r="C17" s="408"/>
      <c r="D17" s="408"/>
      <c r="E17" s="16"/>
    </row>
    <row r="18" spans="1:5">
      <c r="A18" s="17" t="s">
        <v>20</v>
      </c>
      <c r="B18" s="407" t="s">
        <v>21</v>
      </c>
      <c r="C18" s="407"/>
      <c r="D18" s="407"/>
      <c r="E18" s="18">
        <f>SUM(E19:E23)</f>
        <v>6.6500000000000004E-2</v>
      </c>
    </row>
    <row r="19" spans="1:5">
      <c r="A19" s="19" t="s">
        <v>22</v>
      </c>
      <c r="B19" s="408" t="s">
        <v>23</v>
      </c>
      <c r="C19" s="408"/>
      <c r="D19" s="408"/>
      <c r="E19" s="20">
        <v>6.4999999999999997E-3</v>
      </c>
    </row>
    <row r="20" spans="1:5">
      <c r="A20" s="19" t="s">
        <v>24</v>
      </c>
      <c r="B20" s="408" t="s">
        <v>25</v>
      </c>
      <c r="C20" s="408"/>
      <c r="D20" s="408"/>
      <c r="E20" s="20">
        <v>0.03</v>
      </c>
    </row>
    <row r="21" spans="1:5">
      <c r="A21" s="19" t="s">
        <v>26</v>
      </c>
      <c r="B21" s="408" t="s">
        <v>27</v>
      </c>
      <c r="C21" s="408"/>
      <c r="D21" s="408"/>
      <c r="E21" s="20">
        <v>0</v>
      </c>
    </row>
    <row r="22" spans="1:5">
      <c r="A22" s="19" t="s">
        <v>28</v>
      </c>
      <c r="B22" s="26" t="s">
        <v>50</v>
      </c>
      <c r="C22" s="26"/>
      <c r="D22" s="26"/>
      <c r="E22" s="20">
        <v>0.03</v>
      </c>
    </row>
    <row r="23" spans="1:5">
      <c r="A23" s="19" t="s">
        <v>28</v>
      </c>
      <c r="B23" s="408" t="s">
        <v>29</v>
      </c>
      <c r="C23" s="408"/>
      <c r="D23" s="408"/>
      <c r="E23" s="20">
        <v>0</v>
      </c>
    </row>
    <row r="24" spans="1:5">
      <c r="A24" s="19"/>
      <c r="B24" s="408"/>
      <c r="C24" s="408"/>
      <c r="D24" s="408"/>
      <c r="E24" s="16"/>
    </row>
    <row r="25" spans="1:5">
      <c r="A25" s="17" t="s">
        <v>30</v>
      </c>
      <c r="B25" s="407" t="s">
        <v>31</v>
      </c>
      <c r="C25" s="407"/>
      <c r="D25" s="407"/>
      <c r="E25" s="18">
        <f>SUM(E26:E26)</f>
        <v>3.5000000000000003E-2</v>
      </c>
    </row>
    <row r="26" spans="1:5">
      <c r="A26" s="19" t="s">
        <v>32</v>
      </c>
      <c r="B26" s="408" t="s">
        <v>33</v>
      </c>
      <c r="C26" s="408"/>
      <c r="D26" s="408"/>
      <c r="E26" s="20">
        <v>3.5000000000000003E-2</v>
      </c>
    </row>
    <row r="27" spans="1:5">
      <c r="A27" s="19"/>
      <c r="B27" s="408"/>
      <c r="C27" s="408"/>
      <c r="D27" s="408"/>
      <c r="E27" s="19"/>
    </row>
    <row r="28" spans="1:5">
      <c r="A28" s="17" t="s">
        <v>34</v>
      </c>
      <c r="B28" s="407" t="s">
        <v>35</v>
      </c>
      <c r="C28" s="407"/>
      <c r="D28" s="407"/>
      <c r="E28" s="18">
        <f>(((1+E13+E14+E16)*(1+E15)*(1+E26))/(1-E18))-1</f>
        <v>0.14666774102838764</v>
      </c>
    </row>
    <row r="29" spans="1:5">
      <c r="A29" s="9"/>
      <c r="B29" s="7"/>
      <c r="C29" s="9"/>
      <c r="D29" s="7"/>
      <c r="E29" s="7"/>
    </row>
    <row r="30" spans="1:5" ht="38.25" customHeight="1">
      <c r="A30" s="406" t="s">
        <v>36</v>
      </c>
      <c r="B30" s="406"/>
      <c r="C30" s="406"/>
      <c r="D30" s="406"/>
      <c r="E30" s="7"/>
    </row>
    <row r="31" spans="1:5">
      <c r="A31" s="11"/>
      <c r="B31" s="10"/>
      <c r="C31" s="11"/>
      <c r="D31" s="10"/>
      <c r="E31" s="7"/>
    </row>
    <row r="32" spans="1:5">
      <c r="A32" s="11"/>
      <c r="B32" s="7"/>
      <c r="C32" s="11"/>
      <c r="D32" s="10"/>
      <c r="E32" s="7"/>
    </row>
    <row r="33" spans="1:5">
      <c r="A33" s="11"/>
      <c r="B33" s="10"/>
      <c r="C33" s="11"/>
      <c r="D33" s="10"/>
      <c r="E33" s="7"/>
    </row>
    <row r="34" spans="1:5">
      <c r="A34" s="11" t="s">
        <v>37</v>
      </c>
      <c r="B34" s="10"/>
      <c r="C34" s="11"/>
      <c r="D34" s="10"/>
      <c r="E34" s="7"/>
    </row>
    <row r="35" spans="1:5">
      <c r="A35" s="27" t="s">
        <v>38</v>
      </c>
      <c r="B35" s="10"/>
      <c r="C35" s="11"/>
      <c r="D35" s="10"/>
      <c r="E35" s="7"/>
    </row>
    <row r="36" spans="1:5">
      <c r="A36" s="27" t="s">
        <v>39</v>
      </c>
      <c r="B36" s="10"/>
      <c r="C36" s="11"/>
      <c r="D36" s="10"/>
      <c r="E36" s="7"/>
    </row>
    <row r="37" spans="1:5">
      <c r="A37" s="27" t="s">
        <v>40</v>
      </c>
      <c r="B37" s="10"/>
      <c r="C37" s="11"/>
      <c r="D37" s="10"/>
      <c r="E37" s="7"/>
    </row>
    <row r="38" spans="1:5">
      <c r="A38" s="27" t="s">
        <v>41</v>
      </c>
      <c r="B38" s="10"/>
      <c r="C38" s="11"/>
      <c r="D38" s="10"/>
      <c r="E38" s="7"/>
    </row>
    <row r="39" spans="1:5">
      <c r="A39" s="27" t="s">
        <v>42</v>
      </c>
      <c r="B39" s="10"/>
      <c r="C39" s="11"/>
      <c r="D39" s="10"/>
      <c r="E39" s="7"/>
    </row>
    <row r="40" spans="1:5">
      <c r="A40" s="27" t="s">
        <v>43</v>
      </c>
      <c r="B40" s="7"/>
      <c r="C40" s="9"/>
      <c r="D40" s="7"/>
      <c r="E40" s="7"/>
    </row>
    <row r="44" spans="1:5">
      <c r="A44" s="409"/>
      <c r="B44" s="409"/>
      <c r="C44" s="409"/>
      <c r="D44" s="409"/>
      <c r="E44" s="409"/>
    </row>
    <row r="45" spans="1:5">
      <c r="A45" s="30"/>
      <c r="B45" s="23"/>
      <c r="C45" s="23"/>
      <c r="D45" s="23"/>
      <c r="E45" s="23"/>
    </row>
    <row r="46" spans="1:5">
      <c r="A46" s="410" t="s">
        <v>51</v>
      </c>
      <c r="B46" s="410"/>
      <c r="C46" s="410"/>
      <c r="D46" s="410"/>
      <c r="E46" s="410"/>
    </row>
    <row r="47" spans="1:5">
      <c r="A47" s="410" t="s">
        <v>52</v>
      </c>
      <c r="B47" s="410"/>
      <c r="C47" s="410"/>
      <c r="D47" s="410"/>
      <c r="E47" s="410"/>
    </row>
    <row r="48" spans="1:5">
      <c r="A48" s="410" t="s">
        <v>53</v>
      </c>
      <c r="B48" s="410"/>
      <c r="C48" s="410"/>
      <c r="D48" s="410"/>
      <c r="E48" s="410"/>
    </row>
  </sheetData>
  <mergeCells count="29">
    <mergeCell ref="B1:E1"/>
    <mergeCell ref="B3:E3"/>
    <mergeCell ref="B4:E4"/>
    <mergeCell ref="D7:E7"/>
    <mergeCell ref="B7:C7"/>
    <mergeCell ref="B2:E2"/>
    <mergeCell ref="B6:E6"/>
    <mergeCell ref="A44:E44"/>
    <mergeCell ref="A46:E46"/>
    <mergeCell ref="A47:E47"/>
    <mergeCell ref="A48:E48"/>
    <mergeCell ref="B24:D24"/>
    <mergeCell ref="B25:D25"/>
    <mergeCell ref="B26:D26"/>
    <mergeCell ref="B27:D27"/>
    <mergeCell ref="B28:D28"/>
    <mergeCell ref="A9:E10"/>
    <mergeCell ref="A30:D30"/>
    <mergeCell ref="B12:D12"/>
    <mergeCell ref="B13:D13"/>
    <mergeCell ref="B14:D14"/>
    <mergeCell ref="B15:D15"/>
    <mergeCell ref="B16:D16"/>
    <mergeCell ref="B17:D17"/>
    <mergeCell ref="B18:D18"/>
    <mergeCell ref="B19:D19"/>
    <mergeCell ref="B20:D20"/>
    <mergeCell ref="B21:D21"/>
    <mergeCell ref="B23:D23"/>
  </mergeCells>
  <pageMargins left="0.25" right="0.25"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J67"/>
  <sheetViews>
    <sheetView tabSelected="1" workbookViewId="0">
      <selection activeCell="J35" sqref="J35"/>
    </sheetView>
  </sheetViews>
  <sheetFormatPr defaultRowHeight="15"/>
  <cols>
    <col min="1" max="1" width="15.42578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7.28515625" customWidth="1"/>
  </cols>
  <sheetData>
    <row r="1" spans="1:8" ht="7.5"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326</v>
      </c>
      <c r="B4" s="339"/>
      <c r="C4" s="339"/>
      <c r="D4" s="339"/>
      <c r="E4" s="339"/>
      <c r="F4" s="339"/>
      <c r="G4" s="339"/>
      <c r="H4" s="340"/>
    </row>
    <row r="5" spans="1:8" ht="6.75" customHeight="1">
      <c r="A5" s="41"/>
      <c r="B5" s="42"/>
      <c r="C5" s="43"/>
      <c r="D5" s="43"/>
      <c r="E5" s="33"/>
      <c r="F5" s="43"/>
      <c r="G5" s="43"/>
      <c r="H5" s="44"/>
    </row>
    <row r="6" spans="1:8">
      <c r="A6" s="67">
        <v>1</v>
      </c>
      <c r="B6" s="341" t="s">
        <v>123</v>
      </c>
      <c r="C6" s="341"/>
      <c r="D6" s="341"/>
      <c r="E6" s="341"/>
      <c r="F6" s="341"/>
      <c r="G6" s="341"/>
      <c r="H6" s="342"/>
    </row>
    <row r="7" spans="1:8" ht="32.25" customHeight="1">
      <c r="A7" s="68">
        <v>102</v>
      </c>
      <c r="B7" s="343" t="s">
        <v>57</v>
      </c>
      <c r="C7" s="343"/>
      <c r="D7" s="343"/>
      <c r="E7" s="343"/>
      <c r="F7" s="343"/>
      <c r="G7" s="343"/>
      <c r="H7" s="344"/>
    </row>
    <row r="8" spans="1:8" ht="15.75" customHeight="1">
      <c r="A8" s="69"/>
      <c r="B8" s="345"/>
      <c r="C8" s="346"/>
      <c r="D8" s="346"/>
      <c r="E8" s="346"/>
      <c r="F8" s="346"/>
      <c r="G8" s="70" t="s">
        <v>124</v>
      </c>
      <c r="H8" s="71" t="s">
        <v>125</v>
      </c>
    </row>
    <row r="9" spans="1:8" ht="5.25" customHeight="1">
      <c r="A9" s="45"/>
      <c r="B9" s="46"/>
      <c r="C9" s="331"/>
      <c r="D9" s="331"/>
      <c r="E9" s="331"/>
      <c r="F9" s="47"/>
      <c r="G9" s="61"/>
      <c r="H9" s="48"/>
    </row>
    <row r="10" spans="1:8" ht="15.75">
      <c r="A10" s="49" t="s">
        <v>113</v>
      </c>
      <c r="B10" s="46"/>
      <c r="C10" s="61" t="s">
        <v>126</v>
      </c>
      <c r="D10" s="61"/>
      <c r="E10" s="61"/>
      <c r="F10" s="47"/>
      <c r="G10" s="61"/>
      <c r="H10" s="48"/>
    </row>
    <row r="11" spans="1:8" ht="15.75">
      <c r="A11" s="45"/>
      <c r="B11" s="73" t="s">
        <v>114</v>
      </c>
      <c r="C11" s="73"/>
      <c r="D11" s="73"/>
      <c r="E11" s="74" t="s">
        <v>115</v>
      </c>
      <c r="F11" s="74" t="s">
        <v>116</v>
      </c>
      <c r="G11" s="74" t="s">
        <v>9</v>
      </c>
      <c r="H11" s="48"/>
    </row>
    <row r="12" spans="1:8">
      <c r="A12" s="72"/>
      <c r="B12" s="75" t="s">
        <v>127</v>
      </c>
      <c r="C12" s="76"/>
      <c r="D12" s="77"/>
      <c r="E12" s="77"/>
      <c r="F12" s="78"/>
      <c r="G12" s="78">
        <f>G32</f>
        <v>277.09750000000076</v>
      </c>
      <c r="H12" s="48"/>
    </row>
    <row r="13" spans="1:8" ht="15.75">
      <c r="A13" s="45"/>
      <c r="B13" s="87" t="s">
        <v>9</v>
      </c>
      <c r="C13" s="88"/>
      <c r="D13" s="88"/>
      <c r="E13" s="88"/>
      <c r="F13" s="88"/>
      <c r="G13" s="89">
        <f>SUM(G12:G12)</f>
        <v>277.09750000000076</v>
      </c>
      <c r="H13" s="48"/>
    </row>
    <row r="14" spans="1:8" ht="3" customHeight="1">
      <c r="A14" s="45"/>
      <c r="B14" s="42"/>
      <c r="C14" s="42"/>
      <c r="D14" s="42"/>
      <c r="E14" s="42"/>
      <c r="F14" s="42"/>
      <c r="G14" s="42"/>
      <c r="H14" s="48"/>
    </row>
    <row r="15" spans="1:8" ht="15.75">
      <c r="A15" s="50"/>
      <c r="B15" s="79" t="s">
        <v>117</v>
      </c>
      <c r="C15" s="80">
        <v>4300</v>
      </c>
      <c r="D15" s="43"/>
      <c r="E15" s="43"/>
      <c r="F15" s="42"/>
      <c r="G15" s="218"/>
      <c r="H15" s="51"/>
    </row>
    <row r="16" spans="1:8" ht="15.75">
      <c r="A16" s="52"/>
      <c r="B16" s="79" t="s">
        <v>118</v>
      </c>
      <c r="C16" s="80">
        <f>3351.7133+C19</f>
        <v>3628.8108000000007</v>
      </c>
      <c r="D16" s="42"/>
      <c r="E16" s="42"/>
      <c r="F16" s="42"/>
      <c r="G16" s="42"/>
      <c r="H16" s="51"/>
    </row>
    <row r="17" spans="1:10" ht="15.75">
      <c r="A17" s="52"/>
      <c r="B17" s="79" t="s">
        <v>119</v>
      </c>
      <c r="C17" s="80">
        <f>C15-C16</f>
        <v>671.18919999999935</v>
      </c>
      <c r="D17" s="42"/>
      <c r="E17" s="42"/>
      <c r="F17" s="42"/>
      <c r="G17" s="42"/>
      <c r="H17" s="51"/>
    </row>
    <row r="18" spans="1:10" ht="15.75">
      <c r="A18" s="63"/>
      <c r="B18" s="79" t="s">
        <v>120</v>
      </c>
      <c r="C18" s="80"/>
      <c r="D18" s="42"/>
      <c r="E18" s="42"/>
      <c r="F18" s="42"/>
      <c r="G18" s="42"/>
      <c r="H18" s="51"/>
    </row>
    <row r="19" spans="1:10" ht="15.75">
      <c r="A19" s="63"/>
      <c r="B19" s="79" t="s">
        <v>121</v>
      </c>
      <c r="C19" s="80">
        <f>G13</f>
        <v>277.09750000000076</v>
      </c>
      <c r="D19" s="42"/>
      <c r="E19" s="42"/>
      <c r="F19" s="42"/>
      <c r="G19" s="42"/>
      <c r="H19" s="51"/>
    </row>
    <row r="20" spans="1:10" ht="6" customHeight="1">
      <c r="A20" s="63"/>
      <c r="H20" s="51"/>
    </row>
    <row r="21" spans="1:10">
      <c r="A21" s="347" t="s">
        <v>334</v>
      </c>
      <c r="B21" s="348"/>
      <c r="C21" s="349"/>
      <c r="H21" s="51"/>
    </row>
    <row r="22" spans="1:10">
      <c r="A22" s="347" t="s">
        <v>210</v>
      </c>
      <c r="B22" s="348"/>
      <c r="C22" s="349"/>
      <c r="H22" s="51"/>
    </row>
    <row r="23" spans="1:10">
      <c r="A23" s="165" t="s">
        <v>201</v>
      </c>
      <c r="B23" s="166" t="s">
        <v>176</v>
      </c>
      <c r="C23" s="166" t="s">
        <v>262</v>
      </c>
      <c r="D23" s="165" t="s">
        <v>202</v>
      </c>
      <c r="E23" s="214" t="s">
        <v>102</v>
      </c>
      <c r="F23" s="167" t="s">
        <v>212</v>
      </c>
      <c r="G23" s="168" t="s">
        <v>213</v>
      </c>
      <c r="H23" s="51"/>
    </row>
    <row r="24" spans="1:10">
      <c r="A24" s="192" t="s">
        <v>203</v>
      </c>
      <c r="B24" s="187">
        <v>91.417500000000004</v>
      </c>
      <c r="C24" s="187">
        <v>12.31</v>
      </c>
      <c r="D24" s="214" t="s">
        <v>199</v>
      </c>
      <c r="E24" s="173">
        <v>44501</v>
      </c>
      <c r="F24" s="167">
        <v>1074.92</v>
      </c>
      <c r="G24" s="167"/>
      <c r="H24" s="51"/>
      <c r="J24" t="s">
        <v>302</v>
      </c>
    </row>
    <row r="25" spans="1:10">
      <c r="A25" s="192" t="s">
        <v>204</v>
      </c>
      <c r="B25" s="187">
        <v>170.01200000000003</v>
      </c>
      <c r="C25" s="187">
        <v>22.98</v>
      </c>
      <c r="D25" s="214" t="s">
        <v>199</v>
      </c>
      <c r="E25" s="173">
        <v>44531</v>
      </c>
      <c r="F25" s="178">
        <v>1247.6699999999998</v>
      </c>
      <c r="G25" s="167">
        <f t="shared" ref="G25:G30" si="0">F25-F24</f>
        <v>172.74999999999977</v>
      </c>
      <c r="H25" s="51"/>
    </row>
    <row r="26" spans="1:10">
      <c r="A26" s="192" t="s">
        <v>205</v>
      </c>
      <c r="B26" s="187">
        <v>133.50800000000001</v>
      </c>
      <c r="C26" s="187">
        <v>14.22</v>
      </c>
      <c r="D26" s="214" t="s">
        <v>199</v>
      </c>
      <c r="E26" s="227">
        <v>44562</v>
      </c>
      <c r="F26" s="228">
        <v>1890.2673</v>
      </c>
      <c r="G26" s="228">
        <f t="shared" si="0"/>
        <v>642.59730000000013</v>
      </c>
      <c r="H26" s="51"/>
    </row>
    <row r="27" spans="1:10">
      <c r="A27" s="192" t="s">
        <v>206</v>
      </c>
      <c r="B27" s="187">
        <v>538.995</v>
      </c>
      <c r="C27" s="187">
        <v>66.98</v>
      </c>
      <c r="D27" s="214" t="s">
        <v>199</v>
      </c>
      <c r="E27" s="173">
        <v>44593</v>
      </c>
      <c r="F27" s="178">
        <v>2242.8572999999997</v>
      </c>
      <c r="G27" s="178">
        <f t="shared" si="0"/>
        <v>352.58999999999969</v>
      </c>
      <c r="H27" s="51"/>
    </row>
    <row r="28" spans="1:10">
      <c r="A28" s="192" t="s">
        <v>207</v>
      </c>
      <c r="B28" s="187">
        <v>133.50800000000001</v>
      </c>
      <c r="C28" s="187">
        <v>15.29</v>
      </c>
      <c r="D28" s="214" t="s">
        <v>199</v>
      </c>
      <c r="E28" s="173">
        <v>44621</v>
      </c>
      <c r="F28" s="178">
        <v>2676.3672999999999</v>
      </c>
      <c r="G28" s="178">
        <f t="shared" si="0"/>
        <v>433.51000000000022</v>
      </c>
      <c r="H28" s="51"/>
    </row>
    <row r="29" spans="1:10">
      <c r="A29" s="192" t="s">
        <v>208</v>
      </c>
      <c r="B29" s="187">
        <v>170.01200000000003</v>
      </c>
      <c r="C29" s="187">
        <v>15.49</v>
      </c>
      <c r="D29" s="168" t="s">
        <v>199</v>
      </c>
      <c r="E29" s="173">
        <v>44652</v>
      </c>
      <c r="F29" s="178">
        <v>3100.7832999999996</v>
      </c>
      <c r="G29" s="178">
        <f t="shared" si="0"/>
        <v>424.41599999999971</v>
      </c>
      <c r="H29" s="51"/>
    </row>
    <row r="30" spans="1:10">
      <c r="A30" s="192" t="s">
        <v>211</v>
      </c>
      <c r="B30" s="187">
        <v>91.417500000000004</v>
      </c>
      <c r="C30" s="187">
        <v>13.23</v>
      </c>
      <c r="D30" s="168" t="s">
        <v>199</v>
      </c>
      <c r="E30" s="173">
        <v>44682</v>
      </c>
      <c r="F30" s="178">
        <v>3338.1133</v>
      </c>
      <c r="G30" s="178">
        <f t="shared" si="0"/>
        <v>237.33000000000038</v>
      </c>
      <c r="H30" s="51"/>
    </row>
    <row r="31" spans="1:10">
      <c r="A31" s="192" t="s">
        <v>220</v>
      </c>
      <c r="B31" s="187">
        <v>150.52000000000001</v>
      </c>
      <c r="C31" s="187">
        <v>26.5</v>
      </c>
      <c r="D31" s="168" t="s">
        <v>199</v>
      </c>
      <c r="E31" s="173">
        <v>44713</v>
      </c>
      <c r="F31" s="178">
        <v>3351.7132999999994</v>
      </c>
      <c r="G31" s="178">
        <f>F31-F30</f>
        <v>13.599999999999454</v>
      </c>
      <c r="H31" s="51"/>
    </row>
    <row r="32" spans="1:10">
      <c r="A32" s="192" t="s">
        <v>221</v>
      </c>
      <c r="B32" s="187">
        <v>73.378500000000003</v>
      </c>
      <c r="C32" s="187">
        <v>6.54</v>
      </c>
      <c r="D32" s="168" t="s">
        <v>199</v>
      </c>
      <c r="E32" s="173">
        <v>44774</v>
      </c>
      <c r="F32" s="178">
        <v>3628.8108000000002</v>
      </c>
      <c r="G32" s="178">
        <f>F32-F31</f>
        <v>277.09750000000076</v>
      </c>
      <c r="H32" s="51"/>
    </row>
    <row r="33" spans="1:8">
      <c r="A33" s="192" t="s">
        <v>222</v>
      </c>
      <c r="B33" s="187">
        <v>45.49</v>
      </c>
      <c r="C33" s="187">
        <v>14.342999999999998</v>
      </c>
      <c r="D33" s="168" t="s">
        <v>199</v>
      </c>
      <c r="F33" t="s">
        <v>327</v>
      </c>
      <c r="H33" s="51"/>
    </row>
    <row r="34" spans="1:8">
      <c r="A34" s="192" t="s">
        <v>223</v>
      </c>
      <c r="B34" s="187">
        <v>292.00880000000001</v>
      </c>
      <c r="C34" s="187">
        <v>23.74</v>
      </c>
      <c r="D34" s="168" t="s">
        <v>199</v>
      </c>
      <c r="H34" s="51"/>
    </row>
    <row r="35" spans="1:8">
      <c r="A35" s="192" t="s">
        <v>224</v>
      </c>
      <c r="B35" s="187">
        <v>158.72</v>
      </c>
      <c r="C35" s="187">
        <v>5.33</v>
      </c>
      <c r="D35" s="168" t="s">
        <v>199</v>
      </c>
      <c r="H35" s="51"/>
    </row>
    <row r="36" spans="1:8">
      <c r="A36" s="192" t="s">
        <v>248</v>
      </c>
      <c r="B36" s="187">
        <v>77.38</v>
      </c>
      <c r="C36" s="187">
        <v>2.5299999999999998</v>
      </c>
      <c r="D36" s="168" t="s">
        <v>199</v>
      </c>
      <c r="H36" s="51"/>
    </row>
    <row r="37" spans="1:8">
      <c r="A37" s="192" t="s">
        <v>249</v>
      </c>
      <c r="B37" s="187">
        <v>20.16</v>
      </c>
      <c r="C37" s="187">
        <v>14.342999999999998</v>
      </c>
      <c r="D37" s="168" t="s">
        <v>199</v>
      </c>
      <c r="H37" s="51"/>
    </row>
    <row r="38" spans="1:8" ht="15.75">
      <c r="A38" s="192" t="s">
        <v>250</v>
      </c>
      <c r="B38" s="187">
        <v>288.44</v>
      </c>
      <c r="C38" s="187">
        <v>31.04</v>
      </c>
      <c r="D38" s="168" t="s">
        <v>199</v>
      </c>
      <c r="H38" s="54"/>
    </row>
    <row r="39" spans="1:8" ht="15.75">
      <c r="A39" s="239" t="s">
        <v>330</v>
      </c>
      <c r="B39" s="187">
        <v>138.51</v>
      </c>
      <c r="C39" s="187"/>
      <c r="D39" s="168" t="s">
        <v>199</v>
      </c>
      <c r="H39" s="54"/>
    </row>
    <row r="40" spans="1:8" ht="15.75">
      <c r="A40" s="239" t="s">
        <v>283</v>
      </c>
      <c r="B40" s="187">
        <v>26.95</v>
      </c>
      <c r="C40" s="187"/>
      <c r="D40" s="168" t="s">
        <v>199</v>
      </c>
      <c r="H40" s="54"/>
    </row>
    <row r="41" spans="1:8" ht="15.75">
      <c r="A41" s="239" t="s">
        <v>284</v>
      </c>
      <c r="B41" s="187">
        <v>70.260000000000005</v>
      </c>
      <c r="C41" s="187"/>
      <c r="D41" s="168" t="s">
        <v>199</v>
      </c>
      <c r="H41" s="54"/>
    </row>
    <row r="42" spans="1:8" ht="15" customHeight="1">
      <c r="A42" s="239" t="s">
        <v>285</v>
      </c>
      <c r="B42" s="187">
        <v>67.13</v>
      </c>
      <c r="C42" s="187"/>
      <c r="D42" s="168" t="s">
        <v>199</v>
      </c>
      <c r="H42" s="54"/>
    </row>
    <row r="43" spans="1:8" ht="15" customHeight="1">
      <c r="A43" s="239" t="s">
        <v>299</v>
      </c>
      <c r="B43" s="286">
        <v>275.46000000000004</v>
      </c>
      <c r="C43" s="187"/>
      <c r="D43" s="168" t="s">
        <v>199</v>
      </c>
      <c r="H43" s="54"/>
    </row>
    <row r="44" spans="1:8" ht="15" customHeight="1">
      <c r="A44" s="239" t="s">
        <v>305</v>
      </c>
      <c r="B44" s="286">
        <v>77.930000000000007</v>
      </c>
      <c r="C44" s="187"/>
      <c r="D44" s="168" t="s">
        <v>199</v>
      </c>
      <c r="H44" s="54"/>
    </row>
    <row r="45" spans="1:8" ht="15" customHeight="1">
      <c r="A45" s="239" t="s">
        <v>306</v>
      </c>
      <c r="B45" s="286">
        <v>45.11</v>
      </c>
      <c r="C45" s="187"/>
      <c r="D45" s="168" t="s">
        <v>199</v>
      </c>
      <c r="H45" s="54"/>
    </row>
    <row r="46" spans="1:8" ht="15" customHeight="1">
      <c r="A46" s="239" t="s">
        <v>328</v>
      </c>
      <c r="B46" s="286">
        <v>17.62</v>
      </c>
      <c r="C46" s="187"/>
      <c r="D46" s="168" t="s">
        <v>199</v>
      </c>
      <c r="H46" s="54"/>
    </row>
    <row r="47" spans="1:8" ht="15" customHeight="1">
      <c r="A47" s="239" t="s">
        <v>329</v>
      </c>
      <c r="B47" s="286">
        <v>71.510000000000005</v>
      </c>
      <c r="C47" s="187"/>
      <c r="D47" s="168" t="s">
        <v>199</v>
      </c>
      <c r="H47" s="54"/>
    </row>
    <row r="48" spans="1:8" ht="15" customHeight="1">
      <c r="A48" s="239" t="s">
        <v>331</v>
      </c>
      <c r="B48" s="286">
        <v>97.5</v>
      </c>
      <c r="C48" s="187"/>
      <c r="D48" s="168" t="s">
        <v>199</v>
      </c>
      <c r="H48" s="54"/>
    </row>
    <row r="49" spans="1:8" ht="15" customHeight="1">
      <c r="A49" s="239" t="s">
        <v>332</v>
      </c>
      <c r="B49" s="286">
        <v>21.15</v>
      </c>
      <c r="C49" s="187"/>
      <c r="D49" s="168" t="s">
        <v>199</v>
      </c>
      <c r="H49" s="54"/>
    </row>
    <row r="50" spans="1:8" ht="15.75">
      <c r="A50" s="216" t="s">
        <v>9</v>
      </c>
      <c r="B50" s="350">
        <f>SUM(B24:B49)+SUM(C24:C49)</f>
        <v>3628.9632999999999</v>
      </c>
      <c r="C50" s="350"/>
      <c r="D50" s="217" t="s">
        <v>199</v>
      </c>
      <c r="H50" s="54"/>
    </row>
    <row r="51" spans="1:8" ht="15.75">
      <c r="A51" s="45"/>
      <c r="B51" s="62"/>
      <c r="C51" s="62"/>
      <c r="D51" s="62"/>
      <c r="E51" s="42"/>
      <c r="F51" s="42"/>
      <c r="G51" s="35"/>
      <c r="H51" s="54"/>
    </row>
    <row r="52" spans="1:8" ht="15.75">
      <c r="A52" s="45"/>
      <c r="B52" s="62"/>
      <c r="C52" s="62"/>
      <c r="D52" s="62"/>
      <c r="E52" s="42"/>
      <c r="F52" s="42"/>
      <c r="G52" s="35"/>
      <c r="H52" s="54"/>
    </row>
    <row r="53" spans="1:8" ht="15.75">
      <c r="A53" s="45"/>
      <c r="B53" s="215"/>
      <c r="C53" s="215"/>
      <c r="D53" s="215"/>
      <c r="E53" s="42"/>
      <c r="F53" s="42"/>
      <c r="G53" s="35"/>
      <c r="H53" s="54"/>
    </row>
    <row r="54" spans="1:8" ht="15.75">
      <c r="A54" s="45"/>
      <c r="B54" s="215"/>
      <c r="C54" s="215"/>
      <c r="D54" s="215"/>
      <c r="E54" s="42"/>
      <c r="F54" s="42"/>
      <c r="G54" s="35"/>
      <c r="H54" s="54"/>
    </row>
    <row r="55" spans="1:8" ht="15.75">
      <c r="A55" s="45"/>
      <c r="B55" s="62"/>
      <c r="C55" s="62"/>
      <c r="D55" s="62"/>
      <c r="E55" s="42"/>
      <c r="F55" s="42"/>
      <c r="G55" s="35"/>
      <c r="H55" s="54"/>
    </row>
    <row r="56" spans="1:8" ht="15.75">
      <c r="A56" s="45"/>
      <c r="D56" s="62"/>
      <c r="E56" s="42"/>
      <c r="F56" s="42"/>
      <c r="G56" s="35"/>
      <c r="H56" s="54"/>
    </row>
    <row r="57" spans="1:8" ht="15.75">
      <c r="A57" s="45"/>
      <c r="B57" s="62"/>
      <c r="C57" s="62"/>
      <c r="D57" s="62"/>
      <c r="E57" s="42"/>
      <c r="F57" s="42"/>
      <c r="G57" s="35"/>
      <c r="H57" s="54"/>
    </row>
    <row r="58" spans="1:8" ht="15.75">
      <c r="A58" s="45"/>
      <c r="B58" s="62"/>
      <c r="C58" s="62"/>
      <c r="D58" s="62"/>
      <c r="E58" s="42"/>
      <c r="F58" s="42"/>
      <c r="G58" s="35"/>
      <c r="H58" s="54"/>
    </row>
    <row r="59" spans="1:8" ht="15.75">
      <c r="A59" s="45"/>
      <c r="B59" s="62"/>
      <c r="C59" s="62"/>
      <c r="D59" s="62"/>
      <c r="E59" s="42"/>
      <c r="F59" s="42"/>
      <c r="G59" s="35"/>
      <c r="H59" s="54"/>
    </row>
    <row r="60" spans="1:8" ht="15.75">
      <c r="A60" s="45"/>
      <c r="B60" s="62"/>
      <c r="C60" s="62"/>
      <c r="D60" s="62"/>
      <c r="E60" s="42"/>
      <c r="F60" s="42"/>
      <c r="G60" s="35"/>
      <c r="H60" s="54"/>
    </row>
    <row r="61" spans="1:8" ht="15.75">
      <c r="A61" s="45"/>
      <c r="B61" s="62"/>
      <c r="C61" s="62"/>
      <c r="D61" s="62"/>
      <c r="E61" s="42"/>
      <c r="F61" s="42"/>
      <c r="G61" s="35"/>
      <c r="H61" s="54"/>
    </row>
    <row r="62" spans="1:8" ht="15.75">
      <c r="A62" s="45"/>
      <c r="B62" s="62"/>
      <c r="C62" s="62"/>
      <c r="D62" s="62"/>
      <c r="E62" s="42"/>
      <c r="F62" s="42"/>
      <c r="G62" s="35"/>
      <c r="H62" s="54"/>
    </row>
    <row r="63" spans="1:8" ht="15.75">
      <c r="A63" s="45"/>
      <c r="B63" s="46"/>
      <c r="C63" s="61"/>
      <c r="D63" s="61"/>
      <c r="E63" s="61"/>
      <c r="F63" s="47"/>
      <c r="G63" s="55"/>
      <c r="H63" s="48"/>
    </row>
    <row r="64" spans="1:8" ht="15.75">
      <c r="A64" s="81" t="s">
        <v>122</v>
      </c>
      <c r="B64" s="82"/>
      <c r="C64" s="83"/>
      <c r="D64" s="84"/>
      <c r="E64" s="85"/>
      <c r="F64" s="83"/>
      <c r="G64" s="83"/>
      <c r="H64" s="86"/>
    </row>
    <row r="65" spans="1:8" ht="15" customHeight="1">
      <c r="A65" s="328" t="s">
        <v>147</v>
      </c>
      <c r="B65" s="329"/>
      <c r="C65" s="329"/>
      <c r="D65" s="329"/>
      <c r="E65" s="329"/>
      <c r="F65" s="329"/>
      <c r="G65" s="329"/>
      <c r="H65" s="330"/>
    </row>
    <row r="66" spans="1:8" ht="15.75">
      <c r="A66" s="56"/>
      <c r="B66" s="40"/>
      <c r="C66" s="57"/>
      <c r="D66" s="57"/>
      <c r="E66" s="57"/>
      <c r="F66" s="58"/>
      <c r="G66" s="59"/>
      <c r="H66" s="60"/>
    </row>
    <row r="67" spans="1:8">
      <c r="A67" s="34"/>
      <c r="B67" s="36"/>
      <c r="C67" s="37"/>
      <c r="D67" s="38"/>
      <c r="E67" s="39"/>
      <c r="F67" s="37"/>
      <c r="G67" s="37"/>
      <c r="H67" s="37"/>
    </row>
  </sheetData>
  <mergeCells count="11">
    <mergeCell ref="A65:H65"/>
    <mergeCell ref="C9:E9"/>
    <mergeCell ref="A2:H2"/>
    <mergeCell ref="A3:H3"/>
    <mergeCell ref="A4:H4"/>
    <mergeCell ref="B6:H6"/>
    <mergeCell ref="B7:H7"/>
    <mergeCell ref="B8:F8"/>
    <mergeCell ref="A21:C21"/>
    <mergeCell ref="A22:C22"/>
    <mergeCell ref="B50:C50"/>
  </mergeCells>
  <phoneticPr fontId="54" type="noConversion"/>
  <pageMargins left="0.51181102362204722" right="0.51181102362204722" top="0.78740157480314965" bottom="0.78740157480314965"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J52"/>
  <sheetViews>
    <sheetView tabSelected="1" workbookViewId="0">
      <selection activeCell="J35" sqref="J35"/>
    </sheetView>
  </sheetViews>
  <sheetFormatPr defaultRowHeight="15"/>
  <cols>
    <col min="1" max="1" width="12.5703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7.5" customHeight="1">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ht="6.75" customHeight="1">
      <c r="A5" s="41"/>
      <c r="B5" s="42"/>
      <c r="C5" s="43"/>
      <c r="D5" s="43"/>
      <c r="E5" s="33"/>
      <c r="F5" s="43"/>
      <c r="G5" s="43"/>
      <c r="H5" s="44"/>
    </row>
    <row r="6" spans="1:8">
      <c r="A6" s="67">
        <v>1</v>
      </c>
      <c r="B6" s="341" t="s">
        <v>123</v>
      </c>
      <c r="C6" s="341"/>
      <c r="D6" s="341"/>
      <c r="E6" s="341"/>
      <c r="F6" s="341"/>
      <c r="G6" s="341"/>
      <c r="H6" s="342"/>
    </row>
    <row r="7" spans="1:8" ht="32.25" customHeight="1">
      <c r="A7" s="68">
        <v>104</v>
      </c>
      <c r="B7" s="343" t="str">
        <f>'BM11'!B15</f>
        <v>DEMOLIÇÃO DE ALVENARIA DE BLOCO
FURADO, DE FORMA MANUAL, SEM REAPROVEITAMENTO</v>
      </c>
      <c r="C7" s="343"/>
      <c r="D7" s="343"/>
      <c r="E7" s="343"/>
      <c r="F7" s="343"/>
      <c r="G7" s="343"/>
      <c r="H7" s="344"/>
    </row>
    <row r="8" spans="1:8" ht="15.75" customHeight="1">
      <c r="A8" s="69"/>
      <c r="B8" s="345"/>
      <c r="C8" s="346"/>
      <c r="D8" s="346"/>
      <c r="E8" s="346"/>
      <c r="F8" s="346"/>
      <c r="G8" s="70" t="s">
        <v>124</v>
      </c>
      <c r="H8" s="71" t="s">
        <v>125</v>
      </c>
    </row>
    <row r="9" spans="1:8" ht="5.25" customHeight="1">
      <c r="A9" s="45"/>
      <c r="B9" s="46"/>
      <c r="C9" s="331"/>
      <c r="D9" s="331"/>
      <c r="E9" s="331"/>
      <c r="F9" s="47"/>
      <c r="G9" s="265"/>
      <c r="H9" s="48"/>
    </row>
    <row r="10" spans="1:8" ht="15.75">
      <c r="A10" s="49" t="s">
        <v>113</v>
      </c>
      <c r="B10" s="46"/>
      <c r="C10" s="265" t="s">
        <v>126</v>
      </c>
      <c r="D10" s="265"/>
      <c r="E10" s="265"/>
      <c r="F10" s="47"/>
      <c r="G10" s="265"/>
      <c r="H10" s="48"/>
    </row>
    <row r="11" spans="1:8" ht="15.75">
      <c r="A11" s="45"/>
      <c r="B11" s="73" t="s">
        <v>114</v>
      </c>
      <c r="C11" s="73"/>
      <c r="D11" s="73"/>
      <c r="E11" s="74" t="s">
        <v>115</v>
      </c>
      <c r="F11" s="74" t="s">
        <v>116</v>
      </c>
      <c r="G11" s="74" t="s">
        <v>9</v>
      </c>
      <c r="H11" s="48"/>
    </row>
    <row r="12" spans="1:8">
      <c r="A12" s="72"/>
      <c r="B12" s="75" t="s">
        <v>313</v>
      </c>
      <c r="C12" s="76"/>
      <c r="D12" s="77"/>
      <c r="E12" s="77"/>
      <c r="F12" s="78"/>
      <c r="G12" s="78"/>
      <c r="H12" s="48"/>
    </row>
    <row r="13" spans="1:8" ht="15.75">
      <c r="A13" s="45"/>
      <c r="B13" s="87" t="s">
        <v>9</v>
      </c>
      <c r="C13" s="88"/>
      <c r="D13" s="88"/>
      <c r="E13" s="88"/>
      <c r="F13" s="88"/>
      <c r="G13" s="89">
        <f>SUM(G12:G12)</f>
        <v>0</v>
      </c>
      <c r="H13" s="48"/>
    </row>
    <row r="14" spans="1:8" ht="3" customHeight="1">
      <c r="A14" s="45"/>
      <c r="B14" s="42"/>
      <c r="C14" s="42"/>
      <c r="D14" s="42"/>
      <c r="E14" s="42"/>
      <c r="F14" s="42"/>
      <c r="G14" s="42"/>
      <c r="H14" s="48"/>
    </row>
    <row r="15" spans="1:8" ht="15.75">
      <c r="A15" s="50"/>
      <c r="B15" s="79" t="s">
        <v>117</v>
      </c>
      <c r="C15" s="80">
        <f>'BM11'!D15</f>
        <v>1.32</v>
      </c>
      <c r="D15" s="43"/>
      <c r="E15" s="43"/>
      <c r="F15" s="42"/>
      <c r="G15" s="218"/>
      <c r="H15" s="51"/>
    </row>
    <row r="16" spans="1:8" ht="15.75">
      <c r="A16" s="52"/>
      <c r="B16" s="79" t="s">
        <v>118</v>
      </c>
      <c r="C16" s="80">
        <v>1.324875</v>
      </c>
      <c r="D16" s="42"/>
      <c r="E16" s="42"/>
      <c r="F16" s="42"/>
      <c r="G16" s="42"/>
      <c r="H16" s="51"/>
    </row>
    <row r="17" spans="1:10" ht="15.75">
      <c r="A17" s="52"/>
      <c r="B17" s="79" t="s">
        <v>119</v>
      </c>
      <c r="C17" s="80">
        <f>C15-C16</f>
        <v>-4.8749999999999627E-3</v>
      </c>
      <c r="D17" s="42"/>
      <c r="E17" s="42"/>
      <c r="F17" s="42"/>
      <c r="G17" s="42"/>
      <c r="H17" s="51"/>
    </row>
    <row r="18" spans="1:10" ht="15.75">
      <c r="A18" s="264"/>
      <c r="B18" s="79" t="s">
        <v>120</v>
      </c>
      <c r="C18" s="80"/>
      <c r="D18" s="42"/>
      <c r="E18" s="42"/>
      <c r="F18" s="42"/>
      <c r="G18" s="42"/>
      <c r="H18" s="51"/>
    </row>
    <row r="19" spans="1:10" ht="15.75">
      <c r="A19" s="264"/>
      <c r="B19" s="79" t="s">
        <v>121</v>
      </c>
      <c r="C19" s="80">
        <f>G13</f>
        <v>0</v>
      </c>
      <c r="D19" s="42"/>
      <c r="E19" s="42"/>
      <c r="F19" s="42"/>
      <c r="G19" s="42"/>
      <c r="H19" s="51"/>
    </row>
    <row r="20" spans="1:10" ht="6" customHeight="1">
      <c r="A20" s="264"/>
      <c r="H20" s="51"/>
    </row>
    <row r="21" spans="1:10">
      <c r="A21" s="347" t="s">
        <v>334</v>
      </c>
      <c r="B21" s="348"/>
      <c r="C21" s="349"/>
      <c r="H21" s="51"/>
    </row>
    <row r="22" spans="1:10">
      <c r="A22" s="347" t="s">
        <v>318</v>
      </c>
      <c r="B22" s="348"/>
      <c r="C22" s="349"/>
      <c r="H22" s="51"/>
    </row>
    <row r="23" spans="1:10">
      <c r="A23" s="270" t="s">
        <v>201</v>
      </c>
      <c r="B23" s="166" t="s">
        <v>176</v>
      </c>
      <c r="C23" s="166"/>
      <c r="D23" s="270" t="s">
        <v>202</v>
      </c>
      <c r="E23" s="269" t="s">
        <v>102</v>
      </c>
      <c r="F23" s="167" t="s">
        <v>212</v>
      </c>
      <c r="G23" s="168" t="s">
        <v>213</v>
      </c>
      <c r="H23" s="51"/>
    </row>
    <row r="24" spans="1:10">
      <c r="A24" s="192" t="s">
        <v>203</v>
      </c>
      <c r="B24" s="187">
        <f>4*0.85*1.05*0.15</f>
        <v>0.53549999999999998</v>
      </c>
      <c r="C24" s="187"/>
      <c r="D24" s="269" t="s">
        <v>199</v>
      </c>
      <c r="E24" s="173"/>
      <c r="F24" s="167"/>
      <c r="G24" s="167"/>
      <c r="H24" s="51"/>
      <c r="J24" t="s">
        <v>302</v>
      </c>
    </row>
    <row r="25" spans="1:10">
      <c r="A25" s="192" t="s">
        <v>205</v>
      </c>
      <c r="B25" s="187">
        <f>5*0.85*1.05*0.15</f>
        <v>0.66937500000000005</v>
      </c>
      <c r="C25" s="187"/>
      <c r="D25" s="269" t="s">
        <v>199</v>
      </c>
      <c r="E25" s="227"/>
      <c r="F25" s="228"/>
      <c r="G25" s="228"/>
      <c r="H25" s="51"/>
    </row>
    <row r="26" spans="1:10">
      <c r="A26" s="192" t="s">
        <v>284</v>
      </c>
      <c r="B26" s="187">
        <v>0.12</v>
      </c>
      <c r="C26" s="187"/>
      <c r="D26" s="276" t="s">
        <v>199</v>
      </c>
      <c r="E26" s="279"/>
      <c r="F26" s="280"/>
      <c r="G26" s="280"/>
      <c r="H26" s="51"/>
    </row>
    <row r="27" spans="1:10" ht="15.75">
      <c r="A27" s="216" t="s">
        <v>9</v>
      </c>
      <c r="B27" s="350">
        <f>B24+B25+B26</f>
        <v>1.324875</v>
      </c>
      <c r="C27" s="350"/>
      <c r="D27" s="217" t="s">
        <v>199</v>
      </c>
      <c r="H27" s="54"/>
    </row>
    <row r="28" spans="1:10" ht="15.75">
      <c r="A28" s="45"/>
      <c r="B28" s="268"/>
      <c r="C28" s="268"/>
      <c r="D28" s="268"/>
      <c r="E28" s="42"/>
      <c r="F28" s="42"/>
      <c r="G28" s="35"/>
      <c r="H28" s="54"/>
    </row>
    <row r="29" spans="1:10" ht="15.75">
      <c r="A29" s="45"/>
      <c r="B29" s="268"/>
      <c r="C29" s="268"/>
      <c r="D29" s="268"/>
      <c r="E29" s="42"/>
      <c r="F29" s="42"/>
      <c r="G29" s="35"/>
      <c r="H29" s="54"/>
    </row>
    <row r="30" spans="1:10" ht="15.75">
      <c r="A30" s="45"/>
      <c r="B30" s="268"/>
      <c r="C30" s="268"/>
      <c r="D30" s="268"/>
      <c r="E30" s="42"/>
      <c r="F30" s="42"/>
      <c r="G30" s="35"/>
      <c r="H30" s="54"/>
    </row>
    <row r="31" spans="1:10" ht="15.75">
      <c r="A31" s="45"/>
      <c r="B31" s="268"/>
      <c r="C31" s="268"/>
      <c r="D31" s="268"/>
      <c r="E31" s="42"/>
      <c r="F31" s="42"/>
      <c r="G31" s="35"/>
      <c r="H31" s="54"/>
    </row>
    <row r="32" spans="1:10" ht="15.75">
      <c r="A32" s="45"/>
      <c r="B32" s="268"/>
      <c r="C32" s="268"/>
      <c r="D32" s="268"/>
      <c r="E32" s="42"/>
      <c r="F32" s="42"/>
      <c r="G32" s="35"/>
      <c r="H32" s="54"/>
    </row>
    <row r="33" spans="1:8" ht="15.75">
      <c r="A33" s="45"/>
      <c r="B33" s="268"/>
      <c r="C33" s="268"/>
      <c r="D33" s="268"/>
      <c r="E33" s="42"/>
      <c r="F33" s="42"/>
      <c r="G33" s="35"/>
      <c r="H33" s="54"/>
    </row>
    <row r="34" spans="1:8" ht="15.75">
      <c r="A34" s="45"/>
      <c r="B34" s="268"/>
      <c r="C34" s="268"/>
      <c r="D34" s="268"/>
      <c r="E34" s="42"/>
      <c r="F34" s="42"/>
      <c r="G34" s="35"/>
      <c r="H34" s="54"/>
    </row>
    <row r="35" spans="1:8" ht="15.75">
      <c r="A35" s="45"/>
      <c r="B35" s="268"/>
      <c r="C35" s="268"/>
      <c r="D35" s="268"/>
      <c r="E35" s="42"/>
      <c r="F35" s="42"/>
      <c r="G35" s="35"/>
      <c r="H35" s="54"/>
    </row>
    <row r="36" spans="1:8" ht="15.75">
      <c r="A36" s="45"/>
      <c r="B36" s="268"/>
      <c r="C36" s="268"/>
      <c r="D36" s="268"/>
      <c r="E36" s="42"/>
      <c r="F36" s="42"/>
      <c r="G36" s="35"/>
      <c r="H36" s="54"/>
    </row>
    <row r="37" spans="1:8" ht="15.75">
      <c r="A37" s="45"/>
      <c r="B37" s="268"/>
      <c r="C37" s="268"/>
      <c r="D37" s="268"/>
      <c r="E37" s="42"/>
      <c r="F37" s="42"/>
      <c r="G37" s="35"/>
      <c r="H37" s="54"/>
    </row>
    <row r="38" spans="1:8" ht="15.75">
      <c r="A38" s="45"/>
      <c r="B38" s="268"/>
      <c r="C38" s="268"/>
      <c r="D38" s="268"/>
      <c r="E38" s="42"/>
      <c r="F38" s="42"/>
      <c r="G38" s="35"/>
      <c r="H38" s="54"/>
    </row>
    <row r="39" spans="1:8" ht="15.75">
      <c r="A39" s="45"/>
      <c r="B39" s="268"/>
      <c r="C39" s="268"/>
      <c r="D39" s="268"/>
      <c r="E39" s="42"/>
      <c r="F39" s="42"/>
      <c r="G39" s="35"/>
      <c r="H39" s="54"/>
    </row>
    <row r="40" spans="1:8" ht="15.75">
      <c r="A40" s="45"/>
      <c r="B40" s="268"/>
      <c r="C40" s="268"/>
      <c r="D40" s="268"/>
      <c r="E40" s="42"/>
      <c r="F40" s="42"/>
      <c r="G40" s="35"/>
      <c r="H40" s="54"/>
    </row>
    <row r="41" spans="1:8" ht="15.75">
      <c r="A41" s="45"/>
      <c r="D41" s="268"/>
      <c r="E41" s="42"/>
      <c r="F41" s="42"/>
      <c r="G41" s="35"/>
      <c r="H41" s="54"/>
    </row>
    <row r="42" spans="1:8" ht="15.75">
      <c r="A42" s="45"/>
      <c r="B42" s="268"/>
      <c r="C42" s="268"/>
      <c r="D42" s="268"/>
      <c r="E42" s="42"/>
      <c r="F42" s="42"/>
      <c r="G42" s="35"/>
      <c r="H42" s="54"/>
    </row>
    <row r="43" spans="1:8" ht="15.75">
      <c r="A43" s="45"/>
      <c r="B43" s="291"/>
      <c r="C43" s="268"/>
      <c r="D43" s="268"/>
      <c r="E43" s="42"/>
      <c r="F43" s="42"/>
      <c r="G43" s="35"/>
      <c r="H43" s="54"/>
    </row>
    <row r="44" spans="1:8" ht="15.75">
      <c r="A44" s="45"/>
      <c r="B44" s="291"/>
      <c r="C44" s="268"/>
      <c r="D44" s="268"/>
      <c r="E44" s="42"/>
      <c r="F44" s="42"/>
      <c r="G44" s="35"/>
      <c r="H44" s="54"/>
    </row>
    <row r="45" spans="1:8" ht="15.75">
      <c r="A45" s="45"/>
      <c r="B45" s="291"/>
      <c r="C45" s="268"/>
      <c r="D45" s="268"/>
      <c r="E45" s="42"/>
      <c r="F45" s="42"/>
      <c r="G45" s="35"/>
      <c r="H45" s="54"/>
    </row>
    <row r="46" spans="1:8" ht="15.75">
      <c r="A46" s="45"/>
      <c r="B46" s="291"/>
      <c r="C46" s="268"/>
      <c r="D46" s="268"/>
      <c r="E46" s="42"/>
      <c r="F46" s="42"/>
      <c r="G46" s="35"/>
      <c r="H46" s="54"/>
    </row>
    <row r="47" spans="1:8" ht="15.75">
      <c r="A47" s="45"/>
      <c r="B47" s="291"/>
      <c r="C47" s="268"/>
      <c r="D47" s="268"/>
      <c r="E47" s="42"/>
      <c r="F47" s="42"/>
      <c r="G47" s="35"/>
      <c r="H47" s="54"/>
    </row>
    <row r="48" spans="1:8" ht="15.75">
      <c r="A48" s="45"/>
      <c r="B48" s="295"/>
      <c r="C48" s="265"/>
      <c r="D48" s="265"/>
      <c r="E48" s="265"/>
      <c r="F48" s="47"/>
      <c r="G48" s="55"/>
      <c r="H48" s="48"/>
    </row>
    <row r="49" spans="1:8" ht="15.75">
      <c r="A49" s="81" t="s">
        <v>122</v>
      </c>
      <c r="B49" s="296"/>
      <c r="C49" s="83"/>
      <c r="D49" s="84"/>
      <c r="E49" s="85"/>
      <c r="F49" s="83"/>
      <c r="G49" s="83"/>
      <c r="H49" s="86"/>
    </row>
    <row r="50" spans="1:8" ht="15" customHeight="1">
      <c r="A50" s="328" t="s">
        <v>147</v>
      </c>
      <c r="B50" s="329"/>
      <c r="C50" s="329"/>
      <c r="D50" s="329"/>
      <c r="E50" s="329"/>
      <c r="F50" s="329"/>
      <c r="G50" s="329"/>
      <c r="H50" s="330"/>
    </row>
    <row r="51" spans="1:8" ht="15.75">
      <c r="A51" s="56"/>
      <c r="B51" s="40"/>
      <c r="C51" s="266"/>
      <c r="D51" s="266"/>
      <c r="E51" s="266"/>
      <c r="F51" s="58"/>
      <c r="G51" s="59"/>
      <c r="H51" s="60"/>
    </row>
    <row r="52" spans="1:8">
      <c r="A52" s="34"/>
      <c r="B52" s="36"/>
      <c r="C52" s="267"/>
      <c r="D52" s="38"/>
      <c r="E52" s="39"/>
      <c r="F52" s="267"/>
      <c r="G52" s="267"/>
      <c r="H52" s="267"/>
    </row>
  </sheetData>
  <mergeCells count="11">
    <mergeCell ref="C9:E9"/>
    <mergeCell ref="A21:C21"/>
    <mergeCell ref="A22:C22"/>
    <mergeCell ref="B27:C27"/>
    <mergeCell ref="A50:H50"/>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H51"/>
  <sheetViews>
    <sheetView tabSelected="1" zoomScale="79" workbookViewId="0">
      <selection activeCell="J35" sqref="J35"/>
    </sheetView>
  </sheetViews>
  <sheetFormatPr defaultRowHeight="15"/>
  <cols>
    <col min="1" max="1" width="12.28515625" customWidth="1"/>
    <col min="2" max="2" width="29.140625" customWidth="1"/>
    <col min="3" max="3" width="14.85546875" bestFit="1"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54" t="s">
        <v>123</v>
      </c>
      <c r="C6" s="354"/>
      <c r="D6" s="354"/>
      <c r="E6" s="354"/>
      <c r="F6" s="354"/>
      <c r="G6" s="354"/>
      <c r="H6" s="355"/>
    </row>
    <row r="7" spans="1:8" ht="32.25" customHeight="1">
      <c r="A7" s="68">
        <v>105</v>
      </c>
      <c r="B7" s="356" t="s">
        <v>60</v>
      </c>
      <c r="C7" s="356"/>
      <c r="D7" s="356"/>
      <c r="E7" s="356"/>
      <c r="F7" s="356"/>
      <c r="G7" s="356"/>
      <c r="H7" s="357"/>
    </row>
    <row r="8" spans="1:8" ht="15.75" customHeight="1">
      <c r="A8" s="69"/>
      <c r="B8" s="345"/>
      <c r="C8" s="346"/>
      <c r="D8" s="346"/>
      <c r="E8" s="346"/>
      <c r="F8" s="346"/>
      <c r="G8" s="70" t="s">
        <v>124</v>
      </c>
      <c r="H8" s="71" t="s">
        <v>239</v>
      </c>
    </row>
    <row r="9" spans="1:8">
      <c r="A9" s="45"/>
      <c r="B9" s="46"/>
      <c r="C9" s="331"/>
      <c r="D9" s="331"/>
      <c r="E9" s="331"/>
      <c r="F9" s="47"/>
      <c r="G9" s="61"/>
      <c r="H9" s="48"/>
    </row>
    <row r="10" spans="1:8" ht="15.75">
      <c r="A10" s="49" t="s">
        <v>113</v>
      </c>
      <c r="B10" s="46"/>
      <c r="C10" s="352" t="s">
        <v>152</v>
      </c>
      <c r="D10" s="352"/>
      <c r="E10" s="61"/>
      <c r="F10" s="47"/>
      <c r="G10" s="61"/>
      <c r="H10" s="48"/>
    </row>
    <row r="11" spans="1:8" ht="22.5">
      <c r="A11" s="45"/>
      <c r="B11" s="73" t="s">
        <v>114</v>
      </c>
      <c r="C11" s="73"/>
      <c r="D11" s="73" t="s">
        <v>129</v>
      </c>
      <c r="E11" s="155" t="s">
        <v>178</v>
      </c>
      <c r="F11" s="74" t="s">
        <v>176</v>
      </c>
      <c r="G11" s="74" t="s">
        <v>9</v>
      </c>
      <c r="H11" s="48"/>
    </row>
    <row r="12" spans="1:8">
      <c r="A12" s="72"/>
      <c r="B12" s="75" t="s">
        <v>128</v>
      </c>
      <c r="C12" s="76"/>
      <c r="D12" s="75"/>
      <c r="E12" s="77"/>
      <c r="F12" s="78"/>
      <c r="G12" s="78">
        <f>E29</f>
        <v>6.23</v>
      </c>
      <c r="H12" s="48"/>
    </row>
    <row r="13" spans="1:8" ht="15.75">
      <c r="A13" s="45"/>
      <c r="B13" s="87" t="s">
        <v>9</v>
      </c>
      <c r="C13" s="88"/>
      <c r="D13" s="88"/>
      <c r="E13" s="88"/>
      <c r="F13" s="88"/>
      <c r="G13" s="89">
        <f>G12</f>
        <v>6.23</v>
      </c>
      <c r="H13" s="48"/>
    </row>
    <row r="14" spans="1:8">
      <c r="A14" s="45"/>
      <c r="B14" s="42"/>
      <c r="C14" s="42"/>
      <c r="D14" s="42"/>
      <c r="E14" s="42"/>
      <c r="F14" s="42"/>
      <c r="G14" s="42"/>
      <c r="H14" s="48"/>
    </row>
    <row r="15" spans="1:8" ht="15.75">
      <c r="A15" s="50"/>
      <c r="B15" s="79" t="s">
        <v>117</v>
      </c>
      <c r="C15" s="80">
        <v>220</v>
      </c>
      <c r="D15" s="42"/>
      <c r="E15" s="42" t="s">
        <v>141</v>
      </c>
      <c r="F15" s="42"/>
      <c r="G15" s="42"/>
      <c r="H15" s="51"/>
    </row>
    <row r="16" spans="1:8" ht="15.75">
      <c r="A16" s="52"/>
      <c r="B16" s="79" t="s">
        <v>118</v>
      </c>
      <c r="C16" s="80">
        <f>96.147903125+E29</f>
        <v>102.377903125</v>
      </c>
      <c r="D16" s="43"/>
      <c r="E16" s="42" t="s">
        <v>251</v>
      </c>
      <c r="F16" s="42"/>
      <c r="G16" s="42"/>
      <c r="H16" s="51"/>
    </row>
    <row r="17" spans="1:8" ht="15.75">
      <c r="A17" s="52"/>
      <c r="B17" s="79" t="s">
        <v>119</v>
      </c>
      <c r="C17" s="80">
        <f>C15-C16</f>
        <v>117.622096875</v>
      </c>
      <c r="D17" s="42"/>
      <c r="E17" s="42">
        <v>2.641896</v>
      </c>
      <c r="F17" s="42"/>
      <c r="G17" s="42"/>
      <c r="H17" s="51"/>
    </row>
    <row r="18" spans="1:8" ht="15.75">
      <c r="A18" s="63"/>
      <c r="B18" s="79" t="s">
        <v>120</v>
      </c>
      <c r="C18" s="80"/>
      <c r="D18" s="42"/>
      <c r="E18" s="42"/>
      <c r="F18" s="42"/>
      <c r="G18" s="42"/>
      <c r="H18" s="51"/>
    </row>
    <row r="19" spans="1:8" ht="15.75">
      <c r="A19" s="63"/>
      <c r="B19" s="79" t="s">
        <v>121</v>
      </c>
      <c r="C19" s="80">
        <f>ROUND(G12,2)</f>
        <v>6.23</v>
      </c>
      <c r="D19" s="42"/>
      <c r="E19" s="42"/>
      <c r="F19" s="42"/>
      <c r="G19" s="42"/>
      <c r="H19" s="51"/>
    </row>
    <row r="20" spans="1:8">
      <c r="A20" s="63"/>
      <c r="H20" s="51"/>
    </row>
    <row r="21" spans="1:8" ht="15.75">
      <c r="A21" s="63"/>
      <c r="B21" s="55"/>
      <c r="C21" s="188"/>
      <c r="D21" s="42"/>
      <c r="E21" s="42"/>
      <c r="F21" s="42"/>
      <c r="H21" s="51"/>
    </row>
    <row r="22" spans="1:8" ht="35.25" customHeight="1">
      <c r="A22" s="63"/>
      <c r="B22" s="358" t="s">
        <v>335</v>
      </c>
      <c r="C22" s="219" t="s">
        <v>252</v>
      </c>
      <c r="D22" s="220" t="s">
        <v>209</v>
      </c>
      <c r="E22" s="189"/>
      <c r="H22" s="51"/>
    </row>
    <row r="23" spans="1:8" ht="30.75" customHeight="1">
      <c r="A23" s="63"/>
      <c r="B23" s="358"/>
      <c r="C23" s="221">
        <f>'102'!C19</f>
        <v>277.09750000000076</v>
      </c>
      <c r="D23" s="221">
        <f>TRUNC(C23*0.015*1.5,2)</f>
        <v>6.23</v>
      </c>
      <c r="E23" s="221"/>
      <c r="H23" s="51"/>
    </row>
    <row r="24" spans="1:8">
      <c r="A24" s="63"/>
      <c r="H24" s="51"/>
    </row>
    <row r="25" spans="1:8" ht="15.75">
      <c r="A25" s="45"/>
      <c r="B25" s="53"/>
      <c r="C25" s="42"/>
      <c r="D25" s="42"/>
      <c r="E25" s="43"/>
      <c r="F25" s="42"/>
      <c r="G25" s="42"/>
      <c r="H25" s="51"/>
    </row>
    <row r="26" spans="1:8" ht="15.75">
      <c r="A26" s="45"/>
      <c r="B26" s="53" t="s">
        <v>271</v>
      </c>
      <c r="C26" s="188" t="s">
        <v>272</v>
      </c>
      <c r="D26" s="42"/>
      <c r="E26" s="42">
        <f>4*4*0.06</f>
        <v>0.96</v>
      </c>
      <c r="F26" s="42"/>
      <c r="G26" s="42"/>
      <c r="H26" s="51"/>
    </row>
    <row r="27" spans="1:8" ht="15.75">
      <c r="A27" s="45"/>
      <c r="B27" s="53" t="s">
        <v>273</v>
      </c>
      <c r="C27" s="188" t="s">
        <v>274</v>
      </c>
      <c r="D27" s="42"/>
      <c r="E27" s="42">
        <f>13.7*5.4*0.06</f>
        <v>4.4387999999999996</v>
      </c>
      <c r="G27" s="42"/>
      <c r="H27" s="51"/>
    </row>
    <row r="28" spans="1:8" ht="15.75">
      <c r="A28" s="45"/>
      <c r="B28" s="53"/>
      <c r="C28" s="188"/>
      <c r="D28" s="42"/>
      <c r="E28" s="42"/>
      <c r="F28" s="42"/>
      <c r="G28" s="42"/>
      <c r="H28" s="51"/>
    </row>
    <row r="29" spans="1:8">
      <c r="A29" s="45"/>
      <c r="B29" s="281" t="s">
        <v>334</v>
      </c>
      <c r="C29" s="167" t="s">
        <v>319</v>
      </c>
      <c r="D29" s="167"/>
      <c r="E29" s="230">
        <f>D23</f>
        <v>6.23</v>
      </c>
      <c r="G29" s="42"/>
      <c r="H29" s="51"/>
    </row>
    <row r="30" spans="1:8">
      <c r="A30" s="45"/>
      <c r="G30" s="42"/>
      <c r="H30" s="51"/>
    </row>
    <row r="31" spans="1:8">
      <c r="A31" s="45"/>
      <c r="G31" s="42"/>
      <c r="H31" s="51"/>
    </row>
    <row r="32" spans="1:8" ht="15.75">
      <c r="A32" s="45"/>
      <c r="B32" s="53"/>
      <c r="C32" s="42"/>
      <c r="D32" s="42"/>
      <c r="E32" s="42"/>
      <c r="F32" s="42"/>
      <c r="G32" s="42"/>
      <c r="H32" s="51"/>
    </row>
    <row r="33" spans="1:8" ht="15.75">
      <c r="A33" s="45"/>
      <c r="B33" s="53"/>
      <c r="C33" s="42"/>
      <c r="D33" s="351"/>
      <c r="E33" s="351"/>
      <c r="F33" s="351"/>
      <c r="G33" s="62"/>
      <c r="H33" s="51"/>
    </row>
    <row r="34" spans="1:8" ht="15.75">
      <c r="A34" s="45"/>
      <c r="B34" s="53"/>
      <c r="C34" s="42"/>
      <c r="D34" s="42"/>
      <c r="E34" s="42"/>
      <c r="F34" s="42"/>
      <c r="G34" s="42"/>
      <c r="H34" s="51"/>
    </row>
    <row r="35" spans="1:8" ht="15.75">
      <c r="A35" s="45"/>
      <c r="B35" s="62"/>
      <c r="C35" s="62"/>
      <c r="D35" s="62"/>
      <c r="E35" s="42"/>
      <c r="F35" s="42"/>
      <c r="G35" s="35"/>
      <c r="H35" s="54"/>
    </row>
    <row r="36" spans="1:8" ht="15.75">
      <c r="A36" s="45"/>
      <c r="B36" s="62"/>
      <c r="C36" s="62"/>
      <c r="D36" s="62"/>
      <c r="E36" s="42"/>
      <c r="F36" s="42"/>
      <c r="G36" s="35"/>
      <c r="H36" s="54"/>
    </row>
    <row r="37" spans="1:8" ht="15.75">
      <c r="A37" s="45"/>
      <c r="B37" s="62"/>
      <c r="C37" s="62"/>
      <c r="D37" s="62"/>
      <c r="E37" s="42"/>
      <c r="F37" s="42"/>
      <c r="G37" s="35"/>
      <c r="H37" s="54"/>
    </row>
    <row r="38" spans="1:8" ht="15.75">
      <c r="A38" s="45"/>
      <c r="B38" s="62"/>
      <c r="C38" s="62"/>
      <c r="D38" s="62"/>
      <c r="E38" s="42"/>
      <c r="F38" s="42"/>
      <c r="G38" s="35"/>
      <c r="H38" s="54"/>
    </row>
    <row r="39" spans="1:8" ht="15.75">
      <c r="A39" s="45"/>
      <c r="B39" s="62"/>
      <c r="C39" s="62"/>
      <c r="D39" s="62"/>
      <c r="E39" s="42"/>
      <c r="F39" s="42"/>
      <c r="G39" s="35"/>
      <c r="H39" s="54"/>
    </row>
    <row r="40" spans="1:8" ht="15.75">
      <c r="A40" s="45"/>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1"/>
      <c r="C43" s="62"/>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5"/>
      <c r="C47" s="61"/>
      <c r="D47" s="61"/>
      <c r="E47" s="61"/>
      <c r="F47" s="47"/>
      <c r="G47" s="55"/>
      <c r="H47" s="48"/>
    </row>
    <row r="48" spans="1:8" ht="15.75">
      <c r="A48" s="81" t="s">
        <v>122</v>
      </c>
      <c r="B48" s="296"/>
      <c r="C48" s="83"/>
      <c r="D48" s="84"/>
      <c r="E48" s="85"/>
      <c r="F48" s="83"/>
      <c r="G48" s="83"/>
      <c r="H48" s="86"/>
    </row>
    <row r="49" spans="1:8" ht="15" customHeight="1">
      <c r="A49" s="328" t="s">
        <v>130</v>
      </c>
      <c r="B49" s="353"/>
      <c r="C49" s="329"/>
      <c r="D49" s="329"/>
      <c r="E49" s="329"/>
      <c r="F49" s="329"/>
      <c r="G49" s="329"/>
      <c r="H49" s="330"/>
    </row>
    <row r="50" spans="1:8" ht="15.75">
      <c r="A50" s="56"/>
      <c r="B50" s="40"/>
      <c r="C50" s="57"/>
      <c r="D50" s="57"/>
      <c r="E50" s="57"/>
      <c r="F50" s="58"/>
      <c r="G50" s="59"/>
      <c r="H50" s="60"/>
    </row>
    <row r="51" spans="1:8">
      <c r="A51" s="34"/>
      <c r="B51" s="36"/>
      <c r="C51" s="37"/>
      <c r="D51" s="38"/>
      <c r="E51" s="39"/>
      <c r="F51" s="37"/>
      <c r="G51" s="37"/>
      <c r="H51" s="37"/>
    </row>
  </sheetData>
  <mergeCells count="11">
    <mergeCell ref="C9:E9"/>
    <mergeCell ref="D33:F33"/>
    <mergeCell ref="C10:D10"/>
    <mergeCell ref="A49:H49"/>
    <mergeCell ref="A2:H2"/>
    <mergeCell ref="A3:H3"/>
    <mergeCell ref="A4:H4"/>
    <mergeCell ref="B6:H6"/>
    <mergeCell ref="B7:H7"/>
    <mergeCell ref="B8:F8"/>
    <mergeCell ref="B22:B23"/>
  </mergeCells>
  <pageMargins left="0.51181102362204722" right="0.51181102362204722" top="0.78740157480314965" bottom="0.78740157480314965"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8.28515625" bestFit="1" customWidth="1"/>
    <col min="4" max="4" width="12.140625" bestFit="1" customWidth="1"/>
    <col min="5" max="5" width="11.7109375" bestFit="1" customWidth="1"/>
    <col min="6" max="6" width="10.28515625" customWidth="1"/>
    <col min="7" max="7" width="10.42578125" customWidth="1"/>
    <col min="8" max="8" width="8.28515625"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ht="32.25" customHeight="1">
      <c r="A7" s="68">
        <v>106</v>
      </c>
      <c r="B7" s="343" t="s">
        <v>135</v>
      </c>
      <c r="C7" s="343"/>
      <c r="D7" s="343"/>
      <c r="E7" s="343"/>
      <c r="F7" s="343"/>
      <c r="G7" s="343"/>
      <c r="H7" s="344"/>
    </row>
    <row r="8" spans="1:8" ht="15.75" customHeight="1">
      <c r="A8" s="69"/>
      <c r="B8" s="345"/>
      <c r="C8" s="346"/>
      <c r="D8" s="346"/>
      <c r="E8" s="346"/>
      <c r="F8" s="346"/>
      <c r="G8" s="70" t="s">
        <v>124</v>
      </c>
      <c r="H8" s="71" t="s">
        <v>199</v>
      </c>
    </row>
    <row r="9" spans="1:8">
      <c r="A9" s="45"/>
      <c r="B9" s="46"/>
      <c r="C9" s="331"/>
      <c r="D9" s="331"/>
      <c r="E9" s="331"/>
      <c r="F9" s="47"/>
      <c r="G9" s="61"/>
      <c r="H9" s="48"/>
    </row>
    <row r="10" spans="1:8" ht="15.75">
      <c r="A10" s="49" t="s">
        <v>113</v>
      </c>
      <c r="B10" s="46"/>
      <c r="C10" s="352" t="s">
        <v>153</v>
      </c>
      <c r="D10" s="352"/>
      <c r="E10" s="61"/>
      <c r="F10" s="47"/>
      <c r="G10" s="61"/>
      <c r="H10" s="48"/>
    </row>
    <row r="11" spans="1:8" ht="31.5">
      <c r="A11" s="45"/>
      <c r="B11" s="73" t="s">
        <v>114</v>
      </c>
      <c r="C11" s="73"/>
      <c r="D11" s="73" t="s">
        <v>129</v>
      </c>
      <c r="E11" s="74" t="s">
        <v>115</v>
      </c>
      <c r="F11" s="74" t="s">
        <v>161</v>
      </c>
      <c r="G11" s="74" t="s">
        <v>9</v>
      </c>
      <c r="H11" s="48"/>
    </row>
    <row r="12" spans="1:8">
      <c r="A12" s="72"/>
      <c r="B12" s="75" t="s">
        <v>131</v>
      </c>
      <c r="C12" s="76"/>
      <c r="D12" s="75"/>
      <c r="E12" s="77"/>
      <c r="F12" s="78"/>
      <c r="G12" s="78"/>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117</v>
      </c>
      <c r="C15" s="80">
        <v>287.10000000000002</v>
      </c>
      <c r="D15" s="189" t="s">
        <v>216</v>
      </c>
      <c r="E15" s="189" t="s">
        <v>225</v>
      </c>
      <c r="F15" s="189" t="s">
        <v>247</v>
      </c>
      <c r="G15" s="189" t="s">
        <v>253</v>
      </c>
      <c r="H15" s="51"/>
    </row>
    <row r="16" spans="1:8" ht="15.75">
      <c r="A16" s="52"/>
      <c r="B16" s="79" t="s">
        <v>118</v>
      </c>
      <c r="C16" s="80">
        <v>173.68</v>
      </c>
      <c r="D16" s="189">
        <v>92.63</v>
      </c>
      <c r="E16" s="189">
        <v>100.03</v>
      </c>
      <c r="F16" s="189">
        <v>115.58</v>
      </c>
      <c r="G16" s="189">
        <v>139.18</v>
      </c>
      <c r="H16" s="51"/>
    </row>
    <row r="17" spans="1:10" ht="15.75">
      <c r="A17" s="52"/>
      <c r="B17" s="79" t="s">
        <v>119</v>
      </c>
      <c r="C17" s="80">
        <f>C15-C16</f>
        <v>113.42000000000002</v>
      </c>
      <c r="D17" s="246" t="s">
        <v>286</v>
      </c>
      <c r="E17" s="247"/>
      <c r="F17" s="247"/>
      <c r="G17" s="247"/>
      <c r="H17" s="51"/>
    </row>
    <row r="18" spans="1:10" ht="15.75">
      <c r="A18" s="63"/>
      <c r="B18" s="79" t="s">
        <v>120</v>
      </c>
      <c r="C18" s="80"/>
      <c r="D18" s="247">
        <f>(3.08+3.94+3.33+3.45)*2.5</f>
        <v>34.5</v>
      </c>
      <c r="E18" s="247"/>
      <c r="F18" s="247"/>
      <c r="G18" s="247"/>
      <c r="H18" s="51"/>
    </row>
    <row r="19" spans="1:10" ht="15.75">
      <c r="A19" s="63"/>
      <c r="B19" s="79" t="s">
        <v>121</v>
      </c>
      <c r="C19" s="80">
        <f>G13</f>
        <v>0</v>
      </c>
      <c r="D19" s="42"/>
      <c r="E19" s="42"/>
      <c r="F19" s="42"/>
      <c r="G19" s="42"/>
      <c r="H19" s="51"/>
    </row>
    <row r="20" spans="1:10">
      <c r="A20" s="63"/>
      <c r="H20" s="51"/>
    </row>
    <row r="21" spans="1:10" ht="16.5">
      <c r="A21" s="63"/>
      <c r="B21" s="359"/>
      <c r="C21" s="359"/>
      <c r="D21" s="359"/>
      <c r="E21" s="359"/>
      <c r="H21" s="51"/>
    </row>
    <row r="22" spans="1:10" ht="16.5">
      <c r="A22" s="63"/>
      <c r="B22" s="359"/>
      <c r="C22" s="359"/>
      <c r="H22" s="51"/>
    </row>
    <row r="23" spans="1:10">
      <c r="A23" s="63"/>
      <c r="H23" s="51"/>
    </row>
    <row r="24" spans="1:10">
      <c r="A24" s="63"/>
      <c r="H24" s="51"/>
      <c r="J24" t="s">
        <v>302</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51"/>
      <c r="E36" s="351"/>
      <c r="F36" s="351"/>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134</v>
      </c>
      <c r="B52" s="329"/>
      <c r="C52" s="329"/>
      <c r="D52" s="329"/>
      <c r="E52" s="329"/>
      <c r="F52" s="329"/>
      <c r="G52" s="329"/>
      <c r="H52" s="330"/>
    </row>
    <row r="53" spans="1:8" ht="15.75">
      <c r="A53" s="56"/>
      <c r="B53" s="40"/>
      <c r="C53" s="57"/>
      <c r="D53" s="57"/>
      <c r="E53" s="57"/>
      <c r="F53" s="58"/>
      <c r="G53" s="59"/>
      <c r="H53" s="60"/>
    </row>
    <row r="54" spans="1:8">
      <c r="A54" s="34"/>
      <c r="B54" s="36"/>
      <c r="C54" s="37"/>
      <c r="D54" s="38"/>
      <c r="E54" s="39"/>
      <c r="F54" s="37"/>
      <c r="G54" s="37"/>
      <c r="H54" s="37"/>
    </row>
  </sheetData>
  <mergeCells count="12">
    <mergeCell ref="B8:F8"/>
    <mergeCell ref="A2:H2"/>
    <mergeCell ref="A3:H3"/>
    <mergeCell ref="A4:H4"/>
    <mergeCell ref="B6:H6"/>
    <mergeCell ref="B7:H7"/>
    <mergeCell ref="C9:E9"/>
    <mergeCell ref="C10:D10"/>
    <mergeCell ref="D36:F36"/>
    <mergeCell ref="A52:H52"/>
    <mergeCell ref="B22:C22"/>
    <mergeCell ref="B21:E21"/>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ht="32.25" customHeight="1">
      <c r="A7" s="68">
        <v>107</v>
      </c>
      <c r="B7" s="341" t="s">
        <v>132</v>
      </c>
      <c r="C7" s="341"/>
      <c r="D7" s="341"/>
      <c r="E7" s="341"/>
      <c r="F7" s="341"/>
      <c r="G7" s="341"/>
      <c r="H7" s="342"/>
    </row>
    <row r="8" spans="1:8" ht="15.75" customHeight="1">
      <c r="A8" s="69"/>
      <c r="B8" s="345"/>
      <c r="C8" s="346"/>
      <c r="D8" s="346"/>
      <c r="E8" s="346"/>
      <c r="F8" s="346"/>
      <c r="G8" s="70" t="s">
        <v>124</v>
      </c>
      <c r="H8" s="71" t="s">
        <v>125</v>
      </c>
    </row>
    <row r="9" spans="1:8">
      <c r="A9" s="129"/>
      <c r="B9" s="36"/>
      <c r="C9" s="365"/>
      <c r="D9" s="365"/>
      <c r="E9" s="365"/>
      <c r="F9" s="39"/>
      <c r="G9" s="37"/>
      <c r="H9" s="130"/>
    </row>
    <row r="10" spans="1:8" ht="15.75">
      <c r="A10" s="49" t="s">
        <v>113</v>
      </c>
      <c r="B10" s="46"/>
      <c r="C10" s="352" t="s">
        <v>153</v>
      </c>
      <c r="D10" s="352"/>
      <c r="E10" s="123"/>
      <c r="F10" s="47"/>
      <c r="G10" s="123"/>
      <c r="H10" s="48"/>
    </row>
    <row r="11" spans="1:8" ht="15.75">
      <c r="A11" s="45"/>
      <c r="B11" s="131" t="s">
        <v>114</v>
      </c>
      <c r="C11" s="131"/>
      <c r="D11" s="222" t="s">
        <v>257</v>
      </c>
      <c r="E11" s="283" t="s">
        <v>115</v>
      </c>
      <c r="F11" s="283" t="s">
        <v>116</v>
      </c>
      <c r="G11" s="283" t="s">
        <v>9</v>
      </c>
      <c r="H11" s="48"/>
    </row>
    <row r="12" spans="1:8">
      <c r="A12" s="72"/>
      <c r="B12" s="132" t="s">
        <v>133</v>
      </c>
      <c r="C12" s="133"/>
      <c r="D12" s="132"/>
      <c r="E12" s="134"/>
      <c r="F12" s="135"/>
      <c r="G12" s="135"/>
      <c r="H12" s="48"/>
    </row>
    <row r="13" spans="1:8" ht="15.75">
      <c r="A13" s="45"/>
      <c r="B13" s="136" t="s">
        <v>9</v>
      </c>
      <c r="C13" s="137"/>
      <c r="D13" s="137"/>
      <c r="E13" s="137"/>
      <c r="F13" s="363">
        <f>G12</f>
        <v>0</v>
      </c>
      <c r="G13" s="364"/>
      <c r="H13" s="48"/>
    </row>
    <row r="14" spans="1:8" ht="7.5" customHeight="1">
      <c r="A14" s="45"/>
      <c r="B14" s="42"/>
      <c r="C14" s="42"/>
      <c r="D14" s="42"/>
      <c r="E14" s="42"/>
      <c r="F14" s="42"/>
      <c r="G14" s="42"/>
      <c r="H14" s="48"/>
    </row>
    <row r="15" spans="1:8" ht="15.75">
      <c r="A15" s="50"/>
      <c r="B15" s="138" t="s">
        <v>117</v>
      </c>
      <c r="C15" s="139">
        <v>7000</v>
      </c>
      <c r="D15" s="42"/>
      <c r="E15" s="42"/>
      <c r="F15" s="42"/>
      <c r="G15" s="42"/>
      <c r="H15" s="51"/>
    </row>
    <row r="16" spans="1:8" ht="15.75">
      <c r="A16" s="52"/>
      <c r="B16" s="138" t="s">
        <v>118</v>
      </c>
      <c r="C16" s="139">
        <v>6999.9969999999994</v>
      </c>
      <c r="D16" s="42"/>
      <c r="E16" s="42"/>
      <c r="F16" s="42"/>
      <c r="G16" s="42"/>
      <c r="H16" s="51"/>
    </row>
    <row r="17" spans="1:10" ht="15.75">
      <c r="A17" s="52"/>
      <c r="B17" s="138" t="s">
        <v>119</v>
      </c>
      <c r="C17" s="139">
        <f>C15-C16</f>
        <v>3.0000000006111804E-3</v>
      </c>
      <c r="D17" s="42"/>
      <c r="E17" s="42"/>
      <c r="F17" s="42"/>
      <c r="G17" s="42"/>
      <c r="H17" s="51"/>
    </row>
    <row r="18" spans="1:10" ht="15.75">
      <c r="A18" s="125"/>
      <c r="B18" s="138" t="s">
        <v>120</v>
      </c>
      <c r="C18" s="139">
        <f>C16-C15</f>
        <v>-3.0000000006111804E-3</v>
      </c>
      <c r="D18" s="42"/>
      <c r="E18" s="42"/>
      <c r="F18" s="42"/>
      <c r="G18" s="42"/>
      <c r="H18" s="51"/>
    </row>
    <row r="19" spans="1:10" ht="15.75">
      <c r="A19" s="125"/>
      <c r="B19" s="138" t="s">
        <v>121</v>
      </c>
      <c r="C19" s="139"/>
      <c r="D19" s="42"/>
      <c r="E19" s="42"/>
      <c r="F19" s="42"/>
      <c r="G19" s="42"/>
      <c r="H19" s="51"/>
    </row>
    <row r="20" spans="1:10">
      <c r="A20" s="125"/>
      <c r="B20" s="140"/>
      <c r="C20" s="140"/>
      <c r="D20" s="140"/>
      <c r="E20" s="140"/>
      <c r="F20" s="140"/>
      <c r="G20" s="140"/>
      <c r="H20" s="51"/>
    </row>
    <row r="21" spans="1:10">
      <c r="A21" s="125"/>
      <c r="B21" s="140"/>
      <c r="C21" s="140"/>
      <c r="D21" s="140"/>
      <c r="E21" s="140"/>
      <c r="F21" s="140"/>
      <c r="G21" s="140"/>
      <c r="H21" s="51"/>
    </row>
    <row r="22" spans="1:10">
      <c r="A22" s="125"/>
      <c r="B22" s="140"/>
      <c r="C22" s="140"/>
      <c r="D22" s="140"/>
      <c r="E22" s="140"/>
      <c r="F22" s="140"/>
      <c r="G22" s="140"/>
      <c r="H22" s="51"/>
    </row>
    <row r="23" spans="1:10">
      <c r="A23" s="125"/>
      <c r="B23" s="140"/>
      <c r="C23" s="140"/>
      <c r="D23" s="140"/>
      <c r="E23" s="140"/>
      <c r="F23" s="140"/>
      <c r="G23" s="140"/>
      <c r="H23" s="51"/>
    </row>
    <row r="24" spans="1:10">
      <c r="A24" s="125"/>
      <c r="B24" s="140"/>
      <c r="C24" s="140"/>
      <c r="D24" s="140"/>
      <c r="E24" s="140"/>
      <c r="F24" s="140"/>
      <c r="G24" s="140"/>
      <c r="H24" s="51"/>
      <c r="J24" t="s">
        <v>302</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F30" s="140"/>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51"/>
      <c r="E36" s="351"/>
      <c r="F36" s="351"/>
      <c r="G36" s="124"/>
      <c r="H36" s="51"/>
    </row>
    <row r="37" spans="1:8" ht="15.75">
      <c r="A37" s="45"/>
      <c r="B37" s="53"/>
      <c r="C37" s="42"/>
      <c r="D37" s="42"/>
      <c r="E37" s="42"/>
      <c r="F37" s="42"/>
      <c r="G37" s="42"/>
      <c r="H37" s="51"/>
    </row>
    <row r="38" spans="1:8" ht="15.75">
      <c r="A38" s="45"/>
      <c r="D38" s="124"/>
      <c r="E38" s="42"/>
      <c r="H38" s="54"/>
    </row>
    <row r="39" spans="1:8" ht="15.75">
      <c r="A39" s="45"/>
      <c r="D39" s="124"/>
      <c r="E39" s="42"/>
      <c r="G39" s="35"/>
      <c r="H39" s="54"/>
    </row>
    <row r="40" spans="1:8" ht="15.75">
      <c r="A40" s="45"/>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B43" s="293"/>
      <c r="C43" s="140"/>
      <c r="D43" s="124"/>
      <c r="E43" s="42"/>
      <c r="F43" s="42"/>
      <c r="G43" s="35"/>
      <c r="H43" s="54"/>
    </row>
    <row r="44" spans="1:8" ht="15.75" customHeight="1">
      <c r="A44" s="72"/>
      <c r="B44" s="294" t="s">
        <v>195</v>
      </c>
      <c r="C44" s="35"/>
      <c r="D44" s="140"/>
      <c r="E44" s="140"/>
      <c r="F44" s="140"/>
      <c r="G44" s="140"/>
      <c r="H44" s="54"/>
    </row>
    <row r="45" spans="1:8" ht="15.75">
      <c r="A45" s="72"/>
      <c r="B45" s="294" t="s">
        <v>194</v>
      </c>
      <c r="C45" s="124"/>
      <c r="D45" s="124"/>
      <c r="E45" s="42"/>
      <c r="F45" s="42"/>
      <c r="H45" s="54"/>
    </row>
    <row r="46" spans="1:8" ht="15.75">
      <c r="A46" s="45"/>
      <c r="B46" s="291" t="s">
        <v>196</v>
      </c>
      <c r="C46" s="124">
        <f>50.76*73.93</f>
        <v>3752.6868000000004</v>
      </c>
      <c r="D46" s="124" t="s">
        <v>125</v>
      </c>
      <c r="E46" s="42"/>
      <c r="F46" s="42"/>
      <c r="G46" s="35"/>
      <c r="H46" s="54"/>
    </row>
    <row r="47" spans="1:8" ht="15.75" customHeight="1">
      <c r="A47" s="366" t="s">
        <v>245</v>
      </c>
      <c r="B47" s="367"/>
      <c r="C47" s="209" t="s">
        <v>244</v>
      </c>
      <c r="D47" s="124">
        <f>(7.14+2.47)*50</f>
        <v>480.5</v>
      </c>
      <c r="E47" s="372" t="s">
        <v>255</v>
      </c>
      <c r="F47" s="372"/>
      <c r="G47" s="372"/>
      <c r="H47" s="372"/>
    </row>
    <row r="48" spans="1:8" ht="15.75" customHeight="1">
      <c r="A48" s="366" t="s">
        <v>254</v>
      </c>
      <c r="B48" s="367"/>
      <c r="C48" s="213" t="s">
        <v>256</v>
      </c>
      <c r="D48" s="124">
        <f>19.41*50*2</f>
        <v>1941</v>
      </c>
      <c r="E48" s="372"/>
      <c r="F48" s="372"/>
      <c r="G48" s="372"/>
      <c r="H48" s="372"/>
    </row>
    <row r="49" spans="1:8" ht="15.75">
      <c r="A49" s="366" t="s">
        <v>245</v>
      </c>
      <c r="B49" s="367"/>
      <c r="C49" s="124">
        <f>(33.4+37.57)*(1.14+2.42+1.17+2.41)*2</f>
        <v>1013.4516</v>
      </c>
      <c r="D49" s="124" t="s">
        <v>125</v>
      </c>
      <c r="E49" s="368" t="s">
        <v>287</v>
      </c>
      <c r="F49" s="368"/>
      <c r="G49" s="368"/>
      <c r="H49" s="369"/>
    </row>
    <row r="50" spans="1:8" ht="15.75" customHeight="1">
      <c r="A50" s="45"/>
      <c r="B50" s="46"/>
      <c r="C50" s="123"/>
      <c r="D50" s="123"/>
      <c r="E50" s="370"/>
      <c r="F50" s="370"/>
      <c r="G50" s="370"/>
      <c r="H50" s="371"/>
    </row>
    <row r="51" spans="1:8" ht="15.75">
      <c r="A51" s="141" t="s">
        <v>122</v>
      </c>
      <c r="B51" s="36"/>
      <c r="C51" s="37"/>
      <c r="D51" s="38"/>
      <c r="E51" s="39"/>
      <c r="F51" s="37"/>
      <c r="G51" s="37"/>
      <c r="H51" s="130"/>
    </row>
    <row r="52" spans="1:8" ht="15" customHeight="1">
      <c r="A52" s="328" t="s">
        <v>134</v>
      </c>
      <c r="B52" s="329"/>
      <c r="C52" s="329"/>
      <c r="D52" s="329"/>
      <c r="E52" s="329"/>
      <c r="F52" s="329"/>
      <c r="G52" s="329"/>
      <c r="H52" s="330"/>
    </row>
    <row r="53" spans="1:8" ht="16.5">
      <c r="A53" s="360"/>
      <c r="B53" s="361"/>
      <c r="C53" s="361"/>
      <c r="D53" s="361"/>
      <c r="E53" s="361"/>
      <c r="F53" s="361"/>
      <c r="G53" s="361"/>
      <c r="H53" s="362"/>
    </row>
    <row r="54" spans="1:8">
      <c r="A54" s="34"/>
      <c r="B54" s="46"/>
      <c r="C54" s="123"/>
      <c r="D54" s="128"/>
      <c r="E54" s="47"/>
      <c r="F54" s="123"/>
      <c r="G54" s="123"/>
      <c r="H54" s="123"/>
    </row>
  </sheetData>
  <mergeCells count="18">
    <mergeCell ref="A53:H53"/>
    <mergeCell ref="F13:G13"/>
    <mergeCell ref="C9:E9"/>
    <mergeCell ref="C10:D10"/>
    <mergeCell ref="D36:F36"/>
    <mergeCell ref="A52:H52"/>
    <mergeCell ref="A47:B47"/>
    <mergeCell ref="A48:B48"/>
    <mergeCell ref="A49:B49"/>
    <mergeCell ref="E49:H49"/>
    <mergeCell ref="E50:H50"/>
    <mergeCell ref="E47:H48"/>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4"/>
  <sheetViews>
    <sheetView tabSelected="1" topLeftCell="A13" workbookViewId="0">
      <selection activeCell="J35" sqref="J3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333</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ht="33" customHeight="1">
      <c r="A7" s="68">
        <v>108</v>
      </c>
      <c r="B7" s="373" t="s">
        <v>63</v>
      </c>
      <c r="C7" s="373"/>
      <c r="D7" s="373"/>
      <c r="E7" s="373"/>
      <c r="F7" s="373"/>
      <c r="G7" s="373"/>
      <c r="H7" s="374"/>
    </row>
    <row r="8" spans="1:8" ht="15.75" customHeight="1">
      <c r="A8" s="69"/>
      <c r="B8" s="345"/>
      <c r="C8" s="346"/>
      <c r="D8" s="346"/>
      <c r="E8" s="346"/>
      <c r="F8" s="346"/>
      <c r="G8" s="70" t="s">
        <v>124</v>
      </c>
      <c r="H8" s="90" t="s">
        <v>136</v>
      </c>
    </row>
    <row r="9" spans="1:8">
      <c r="A9" s="45"/>
      <c r="B9" s="46"/>
      <c r="C9" s="331"/>
      <c r="D9" s="331"/>
      <c r="E9" s="331"/>
      <c r="F9" s="47"/>
      <c r="G9" s="61"/>
      <c r="H9" s="48"/>
    </row>
    <row r="10" spans="1:8">
      <c r="A10" s="338" t="s">
        <v>113</v>
      </c>
      <c r="B10" s="339"/>
      <c r="C10" s="352" t="s">
        <v>154</v>
      </c>
      <c r="D10" s="352"/>
      <c r="E10" s="352"/>
      <c r="F10" s="47"/>
      <c r="G10" s="61"/>
      <c r="H10" s="48"/>
    </row>
    <row r="11" spans="1:8" ht="15.75">
      <c r="A11" s="45"/>
      <c r="B11" s="73" t="s">
        <v>114</v>
      </c>
      <c r="C11" s="73"/>
      <c r="D11" s="73" t="s">
        <v>129</v>
      </c>
      <c r="E11" s="74" t="s">
        <v>115</v>
      </c>
      <c r="F11" s="74" t="s">
        <v>116</v>
      </c>
      <c r="G11" s="74" t="s">
        <v>9</v>
      </c>
      <c r="H11" s="48"/>
    </row>
    <row r="12" spans="1:8">
      <c r="A12" s="72"/>
      <c r="B12" s="75" t="s">
        <v>149</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1200</v>
      </c>
      <c r="D15" s="42"/>
      <c r="E15" s="42"/>
      <c r="F15" s="42"/>
      <c r="G15" s="42"/>
      <c r="H15" s="51"/>
    </row>
    <row r="16" spans="1:8" ht="15.75">
      <c r="A16" s="52"/>
      <c r="B16" s="79" t="s">
        <v>118</v>
      </c>
      <c r="C16" s="80">
        <f>506.52+168.84+168.84+168.84+168.84+18.12</f>
        <v>1200</v>
      </c>
      <c r="D16" s="42"/>
      <c r="E16" s="42"/>
      <c r="F16" s="42"/>
      <c r="G16" s="42"/>
      <c r="H16" s="51"/>
    </row>
    <row r="17" spans="1:10" ht="15.75">
      <c r="A17" s="52"/>
      <c r="B17" s="79" t="s">
        <v>119</v>
      </c>
      <c r="C17" s="80">
        <f>C15-C16</f>
        <v>0</v>
      </c>
      <c r="D17" s="42"/>
      <c r="E17" s="42"/>
      <c r="F17" s="127"/>
      <c r="G17" s="42"/>
      <c r="H17" s="51"/>
    </row>
    <row r="18" spans="1:10" ht="15.75">
      <c r="A18" s="63"/>
      <c r="B18" s="79" t="s">
        <v>120</v>
      </c>
      <c r="C18" s="80"/>
      <c r="D18" s="42"/>
      <c r="E18" s="127"/>
      <c r="F18" s="42"/>
      <c r="G18" s="42"/>
      <c r="H18" s="51"/>
    </row>
    <row r="19" spans="1:10" ht="15.75">
      <c r="A19" s="63"/>
      <c r="B19" s="79" t="s">
        <v>121</v>
      </c>
      <c r="C19" s="80">
        <f>G12</f>
        <v>0</v>
      </c>
      <c r="D19" s="42"/>
      <c r="E19" s="42"/>
      <c r="F19" s="42"/>
      <c r="G19" s="42"/>
      <c r="H19" s="51"/>
    </row>
    <row r="20" spans="1:10">
      <c r="A20" s="63"/>
      <c r="H20" s="51"/>
    </row>
    <row r="21" spans="1:10" ht="15.75">
      <c r="A21" s="63"/>
      <c r="B21" s="142" t="s">
        <v>162</v>
      </c>
      <c r="H21" s="51"/>
    </row>
    <row r="22" spans="1:10">
      <c r="A22" s="125"/>
      <c r="B22" s="46"/>
      <c r="H22" s="51"/>
    </row>
    <row r="23" spans="1:10">
      <c r="A23" s="63"/>
      <c r="H23" s="51"/>
    </row>
    <row r="24" spans="1:10">
      <c r="A24" s="63"/>
      <c r="H24" s="51"/>
      <c r="J24" t="s">
        <v>302</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C35" s="42"/>
      <c r="D35" s="42"/>
      <c r="E35" s="42"/>
      <c r="F35" s="42"/>
      <c r="G35" s="42"/>
      <c r="H35" s="51"/>
    </row>
    <row r="36" spans="1:8" ht="60" customHeight="1">
      <c r="A36" s="45"/>
      <c r="B36" s="53"/>
      <c r="C36" s="42"/>
      <c r="D36" s="351"/>
      <c r="E36" s="351"/>
      <c r="F36" s="351"/>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134</v>
      </c>
      <c r="B52" s="329"/>
      <c r="C52" s="329"/>
      <c r="D52" s="329"/>
      <c r="E52" s="329"/>
      <c r="F52" s="329"/>
      <c r="G52" s="329"/>
      <c r="H52" s="330"/>
    </row>
    <row r="53" spans="1:8" ht="15.75">
      <c r="A53" s="56"/>
      <c r="B53" s="40"/>
      <c r="C53" s="57"/>
      <c r="D53" s="57"/>
      <c r="E53" s="57"/>
      <c r="F53" s="58"/>
      <c r="G53" s="59"/>
      <c r="H53" s="60"/>
    </row>
    <row r="54" spans="1:8">
      <c r="A54" s="34"/>
      <c r="B54" s="36"/>
      <c r="C54" s="37"/>
      <c r="D54" s="38"/>
      <c r="E54" s="39"/>
      <c r="F54" s="37"/>
      <c r="G54" s="37"/>
      <c r="H54" s="37"/>
    </row>
  </sheetData>
  <mergeCells count="11">
    <mergeCell ref="C9:E9"/>
    <mergeCell ref="D36:F36"/>
    <mergeCell ref="A52:H52"/>
    <mergeCell ref="A2:H2"/>
    <mergeCell ref="A3:H3"/>
    <mergeCell ref="A4:H4"/>
    <mergeCell ref="B6:H6"/>
    <mergeCell ref="B7:H7"/>
    <mergeCell ref="B8:F8"/>
    <mergeCell ref="C10:E10"/>
    <mergeCell ref="A10:B10"/>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336</v>
      </c>
      <c r="B4" s="339"/>
      <c r="C4" s="339"/>
      <c r="D4" s="339"/>
      <c r="E4" s="339"/>
      <c r="F4" s="339"/>
      <c r="G4" s="339"/>
      <c r="H4" s="340"/>
    </row>
    <row r="5" spans="1:8">
      <c r="A5" s="41"/>
      <c r="B5" s="42"/>
      <c r="C5" s="43"/>
      <c r="D5" s="43"/>
      <c r="E5" s="33"/>
      <c r="F5" s="43"/>
      <c r="G5" s="43"/>
      <c r="H5" s="44"/>
    </row>
    <row r="6" spans="1:8">
      <c r="A6" s="67">
        <v>1</v>
      </c>
      <c r="B6" s="341" t="s">
        <v>123</v>
      </c>
      <c r="C6" s="341"/>
      <c r="D6" s="341"/>
      <c r="E6" s="341"/>
      <c r="F6" s="341"/>
      <c r="G6" s="341"/>
      <c r="H6" s="342"/>
    </row>
    <row r="7" spans="1:8" ht="49.5" customHeight="1">
      <c r="A7" s="68">
        <v>109</v>
      </c>
      <c r="B7" s="375" t="s">
        <v>64</v>
      </c>
      <c r="C7" s="375"/>
      <c r="D7" s="375"/>
      <c r="E7" s="375"/>
      <c r="F7" s="375"/>
      <c r="G7" s="375"/>
      <c r="H7" s="376"/>
    </row>
    <row r="8" spans="1:8" ht="15.75" customHeight="1">
      <c r="A8" s="69"/>
      <c r="B8" s="345"/>
      <c r="C8" s="346"/>
      <c r="D8" s="346"/>
      <c r="E8" s="346"/>
      <c r="F8" s="346"/>
      <c r="G8" s="70" t="s">
        <v>124</v>
      </c>
      <c r="H8" s="90" t="s">
        <v>199</v>
      </c>
    </row>
    <row r="9" spans="1:8">
      <c r="A9" s="45"/>
      <c r="B9" s="46"/>
      <c r="C9" s="331"/>
      <c r="D9" s="331"/>
      <c r="E9" s="331"/>
      <c r="F9" s="47"/>
      <c r="G9" s="61"/>
      <c r="H9" s="48"/>
    </row>
    <row r="10" spans="1:8" ht="15.75">
      <c r="A10" s="49" t="s">
        <v>113</v>
      </c>
      <c r="B10" s="46"/>
      <c r="C10" s="352" t="s">
        <v>155</v>
      </c>
      <c r="D10" s="352"/>
      <c r="E10" s="61"/>
      <c r="F10" s="47"/>
      <c r="G10" s="61"/>
      <c r="H10" s="48"/>
    </row>
    <row r="11" spans="1:8" ht="15.75">
      <c r="A11" s="45"/>
      <c r="B11" s="73" t="s">
        <v>114</v>
      </c>
      <c r="C11" s="73"/>
      <c r="D11" s="73" t="s">
        <v>129</v>
      </c>
      <c r="E11" s="74" t="s">
        <v>115</v>
      </c>
      <c r="F11" s="74" t="s">
        <v>116</v>
      </c>
      <c r="G11" s="74" t="s">
        <v>9</v>
      </c>
      <c r="H11" s="48"/>
    </row>
    <row r="12" spans="1:8">
      <c r="A12" s="72"/>
      <c r="B12" s="75" t="s">
        <v>148</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1200</v>
      </c>
      <c r="D15" s="42"/>
      <c r="E15" s="42"/>
      <c r="F15" s="42"/>
      <c r="G15" s="42"/>
      <c r="H15" s="51"/>
    </row>
    <row r="16" spans="1:8" ht="15.75">
      <c r="A16" s="52"/>
      <c r="B16" s="79" t="s">
        <v>118</v>
      </c>
      <c r="C16" s="80">
        <f>675.36+168.84+168.84+168.84+18.12</f>
        <v>1200</v>
      </c>
      <c r="D16" s="42"/>
      <c r="E16" s="42"/>
      <c r="F16" s="42"/>
      <c r="G16" s="42"/>
      <c r="H16" s="51"/>
    </row>
    <row r="17" spans="1:10" ht="15.75">
      <c r="A17" s="52"/>
      <c r="B17" s="79" t="s">
        <v>119</v>
      </c>
      <c r="C17" s="240">
        <f>C15-C16</f>
        <v>0</v>
      </c>
      <c r="D17" s="42"/>
      <c r="E17" s="42"/>
      <c r="F17" s="42"/>
      <c r="G17" s="42"/>
      <c r="H17" s="51"/>
    </row>
    <row r="18" spans="1:10" ht="15.75">
      <c r="A18" s="63"/>
      <c r="B18" s="79" t="s">
        <v>120</v>
      </c>
      <c r="C18" s="80"/>
      <c r="D18" s="42"/>
      <c r="E18" s="42"/>
      <c r="F18" s="42"/>
      <c r="G18" s="42"/>
      <c r="H18" s="51"/>
    </row>
    <row r="19" spans="1:10" ht="15.75">
      <c r="A19" s="63"/>
      <c r="B19" s="79" t="s">
        <v>121</v>
      </c>
      <c r="C19" s="80">
        <f>G12</f>
        <v>0</v>
      </c>
      <c r="D19" s="42"/>
      <c r="E19" s="42"/>
      <c r="F19" s="42"/>
      <c r="G19" s="42"/>
      <c r="H19" s="51"/>
    </row>
    <row r="20" spans="1:10" ht="15.75">
      <c r="A20" s="63"/>
      <c r="B20" s="53"/>
      <c r="H20" s="51"/>
    </row>
    <row r="21" spans="1:10">
      <c r="A21" s="63"/>
      <c r="H21" s="51"/>
    </row>
    <row r="22" spans="1:10">
      <c r="A22" s="63"/>
      <c r="H22" s="51"/>
    </row>
    <row r="23" spans="1:10">
      <c r="A23" s="63"/>
      <c r="H23" s="51"/>
    </row>
    <row r="24" spans="1:10">
      <c r="A24" s="63"/>
      <c r="H24" s="51"/>
      <c r="J24" t="s">
        <v>302</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51"/>
      <c r="E36" s="351"/>
      <c r="F36" s="351"/>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290"/>
      <c r="D43" s="62"/>
      <c r="E43" s="42"/>
      <c r="F43" s="42"/>
      <c r="G43" s="35"/>
      <c r="H43" s="54"/>
    </row>
    <row r="44" spans="1:8" ht="15.75">
      <c r="A44" s="45"/>
      <c r="B44" s="291"/>
      <c r="C44" s="62"/>
      <c r="D44" s="62"/>
      <c r="E44" s="42"/>
      <c r="F44" s="42"/>
      <c r="G44" s="35"/>
      <c r="H44" s="54"/>
    </row>
    <row r="45" spans="1:8" ht="15.75">
      <c r="A45" s="45"/>
      <c r="B45" s="291"/>
      <c r="C45" s="62"/>
      <c r="D45" s="62"/>
      <c r="E45" s="42"/>
      <c r="F45" s="42"/>
      <c r="G45" s="35"/>
      <c r="H45" s="54"/>
    </row>
    <row r="46" spans="1:8" ht="15.75">
      <c r="A46" s="45"/>
      <c r="B46" s="291"/>
      <c r="C46" s="62"/>
      <c r="D46" s="62"/>
      <c r="E46" s="42"/>
      <c r="F46" s="42"/>
      <c r="G46" s="35"/>
      <c r="H46" s="54"/>
    </row>
    <row r="47" spans="1:8" ht="15.75">
      <c r="A47" s="45"/>
      <c r="B47" s="291"/>
      <c r="C47" s="62"/>
      <c r="D47" s="62"/>
      <c r="E47" s="42"/>
      <c r="F47" s="42"/>
      <c r="G47" s="35"/>
      <c r="H47" s="54"/>
    </row>
    <row r="48" spans="1:8" ht="15.75">
      <c r="A48" s="45"/>
      <c r="B48" s="291"/>
      <c r="C48" s="62"/>
      <c r="D48" s="62"/>
      <c r="E48" s="42"/>
      <c r="F48" s="42"/>
      <c r="G48" s="35"/>
      <c r="H48" s="54"/>
    </row>
    <row r="49" spans="1:8" ht="15.75">
      <c r="A49" s="45"/>
      <c r="B49" s="291"/>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8" t="s">
        <v>134</v>
      </c>
      <c r="B52" s="329"/>
      <c r="C52" s="329"/>
      <c r="D52" s="329"/>
      <c r="E52" s="329"/>
      <c r="F52" s="329"/>
      <c r="G52" s="329"/>
      <c r="H52" s="330"/>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tabSelected="1" workbookViewId="0">
      <selection activeCell="J35" sqref="J3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 min="10" max="10" width="13.42578125" customWidth="1"/>
    <col min="11" max="11" width="12.140625" customWidth="1"/>
    <col min="12" max="12" width="13.5703125" customWidth="1"/>
  </cols>
  <sheetData>
    <row r="1" spans="1:8" ht="20.25">
      <c r="A1" s="64"/>
      <c r="B1" s="65"/>
      <c r="C1" s="65"/>
      <c r="D1" s="65"/>
      <c r="E1" s="65"/>
      <c r="F1" s="65"/>
      <c r="G1" s="65"/>
      <c r="H1" s="66"/>
    </row>
    <row r="2" spans="1:8" ht="15.75">
      <c r="A2" s="332" t="s">
        <v>325</v>
      </c>
      <c r="B2" s="333"/>
      <c r="C2" s="333"/>
      <c r="D2" s="333"/>
      <c r="E2" s="333"/>
      <c r="F2" s="333"/>
      <c r="G2" s="333"/>
      <c r="H2" s="334"/>
    </row>
    <row r="3" spans="1:8">
      <c r="A3" s="335" t="s">
        <v>311</v>
      </c>
      <c r="B3" s="336"/>
      <c r="C3" s="336"/>
      <c r="D3" s="336"/>
      <c r="E3" s="336"/>
      <c r="F3" s="336"/>
      <c r="G3" s="336"/>
      <c r="H3" s="337"/>
    </row>
    <row r="4" spans="1:8">
      <c r="A4" s="338" t="s">
        <v>336</v>
      </c>
      <c r="B4" s="339"/>
      <c r="C4" s="339"/>
      <c r="D4" s="339"/>
      <c r="E4" s="339"/>
      <c r="F4" s="339"/>
      <c r="G4" s="339"/>
      <c r="H4" s="340"/>
    </row>
    <row r="5" spans="1:8">
      <c r="A5" s="41"/>
      <c r="B5" s="42"/>
      <c r="C5" s="43"/>
      <c r="D5" s="43"/>
      <c r="E5" s="33"/>
      <c r="F5" s="43"/>
      <c r="G5" s="43"/>
      <c r="H5" s="44"/>
    </row>
    <row r="6" spans="1:8">
      <c r="A6" s="67">
        <v>1</v>
      </c>
      <c r="B6" s="354" t="s">
        <v>123</v>
      </c>
      <c r="C6" s="354"/>
      <c r="D6" s="354"/>
      <c r="E6" s="354"/>
      <c r="F6" s="354"/>
      <c r="G6" s="354"/>
      <c r="H6" s="355"/>
    </row>
    <row r="7" spans="1:8" ht="49.5" customHeight="1">
      <c r="A7" s="68">
        <v>110</v>
      </c>
      <c r="B7" s="377" t="s">
        <v>65</v>
      </c>
      <c r="C7" s="377"/>
      <c r="D7" s="377"/>
      <c r="E7" s="377"/>
      <c r="F7" s="377"/>
      <c r="G7" s="377"/>
      <c r="H7" s="378"/>
    </row>
    <row r="8" spans="1:8" ht="15.75" customHeight="1">
      <c r="A8" s="69"/>
      <c r="B8" s="345"/>
      <c r="C8" s="346"/>
      <c r="D8" s="346"/>
      <c r="E8" s="346"/>
      <c r="F8" s="346"/>
      <c r="G8" s="70" t="s">
        <v>124</v>
      </c>
      <c r="H8" s="90" t="s">
        <v>8</v>
      </c>
    </row>
    <row r="9" spans="1:8">
      <c r="A9" s="45"/>
      <c r="B9" s="46"/>
      <c r="C9" s="331"/>
      <c r="D9" s="331"/>
      <c r="E9" s="331"/>
      <c r="F9" s="47"/>
      <c r="G9" s="180"/>
      <c r="H9" s="48"/>
    </row>
    <row r="10" spans="1:8">
      <c r="A10" s="249" t="s">
        <v>113</v>
      </c>
      <c r="B10" s="248"/>
      <c r="C10" s="380" t="s">
        <v>227</v>
      </c>
      <c r="D10" s="380"/>
      <c r="E10" s="180"/>
      <c r="F10" s="47"/>
      <c r="G10" s="180"/>
      <c r="H10" s="48"/>
    </row>
    <row r="11" spans="1:8" ht="15.75">
      <c r="A11" s="45"/>
      <c r="B11" s="73" t="s">
        <v>114</v>
      </c>
      <c r="C11" s="73"/>
      <c r="D11" s="73" t="s">
        <v>129</v>
      </c>
      <c r="E11" s="74" t="s">
        <v>115</v>
      </c>
      <c r="F11" s="74" t="s">
        <v>116</v>
      </c>
      <c r="G11" s="74" t="s">
        <v>9</v>
      </c>
      <c r="H11" s="48"/>
    </row>
    <row r="12" spans="1:8">
      <c r="A12" s="72"/>
      <c r="B12" s="183" t="s">
        <v>217</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3</v>
      </c>
      <c r="D15" s="42"/>
      <c r="E15" s="42"/>
      <c r="F15" s="42"/>
      <c r="G15" s="42"/>
      <c r="H15" s="51"/>
    </row>
    <row r="16" spans="1:8" ht="15.75">
      <c r="A16" s="52"/>
      <c r="B16" s="79" t="s">
        <v>118</v>
      </c>
      <c r="C16" s="80">
        <v>3</v>
      </c>
      <c r="D16" s="42"/>
      <c r="E16" s="42"/>
      <c r="F16" s="42"/>
      <c r="G16" s="42"/>
      <c r="H16" s="51"/>
    </row>
    <row r="17" spans="1:10" ht="15.75">
      <c r="A17" s="52"/>
      <c r="B17" s="79" t="s">
        <v>119</v>
      </c>
      <c r="C17" s="80">
        <f>C15-C16</f>
        <v>0</v>
      </c>
      <c r="D17" s="42"/>
      <c r="E17" s="42"/>
      <c r="F17" s="42"/>
      <c r="G17" s="42"/>
      <c r="H17" s="51"/>
    </row>
    <row r="18" spans="1:10" ht="15.75">
      <c r="A18" s="179"/>
      <c r="B18" s="79" t="s">
        <v>120</v>
      </c>
      <c r="C18" s="80"/>
      <c r="D18" s="42"/>
      <c r="E18" s="42"/>
      <c r="F18" s="42"/>
      <c r="G18" s="42"/>
      <c r="H18" s="51"/>
    </row>
    <row r="19" spans="1:10" ht="15.75">
      <c r="A19" s="179"/>
      <c r="B19" s="79" t="s">
        <v>121</v>
      </c>
      <c r="C19" s="80">
        <f>G12</f>
        <v>0</v>
      </c>
      <c r="D19" s="42"/>
      <c r="E19" s="42"/>
      <c r="F19" s="42"/>
      <c r="G19" s="42"/>
      <c r="H19" s="51"/>
    </row>
    <row r="20" spans="1:10" ht="15.75">
      <c r="A20" s="179"/>
      <c r="B20" s="53"/>
      <c r="H20" s="51"/>
    </row>
    <row r="21" spans="1:10">
      <c r="A21" s="179"/>
      <c r="H21" s="51"/>
    </row>
    <row r="22" spans="1:10">
      <c r="A22" s="179"/>
      <c r="H22" s="51"/>
    </row>
    <row r="23" spans="1:10">
      <c r="A23" s="179"/>
      <c r="H23" s="51"/>
    </row>
    <row r="24" spans="1:10">
      <c r="A24" s="179"/>
      <c r="H24" s="51"/>
      <c r="J24" t="s">
        <v>302</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15.75">
      <c r="A36" s="45"/>
      <c r="B36" s="53"/>
      <c r="C36" s="42"/>
      <c r="D36" s="351"/>
      <c r="E36" s="351"/>
      <c r="F36" s="351"/>
      <c r="G36" s="124"/>
      <c r="H36" s="51"/>
    </row>
    <row r="37" spans="1:8" ht="15.75">
      <c r="A37" s="45"/>
      <c r="B37" s="381"/>
      <c r="C37" s="381"/>
      <c r="D37" s="381"/>
      <c r="E37" s="381"/>
      <c r="F37" s="381"/>
      <c r="G37" s="381"/>
      <c r="H37" s="51"/>
    </row>
    <row r="38" spans="1:8" ht="15.75">
      <c r="A38" s="45"/>
      <c r="B38" s="124"/>
      <c r="C38" s="124"/>
      <c r="D38" s="124"/>
      <c r="E38" s="42"/>
      <c r="F38" s="42"/>
      <c r="G38" s="35"/>
      <c r="H38" s="54"/>
    </row>
    <row r="39" spans="1:8" ht="15.75">
      <c r="A39" s="45"/>
      <c r="B39" s="124"/>
      <c r="C39" s="124"/>
      <c r="D39" s="124"/>
      <c r="E39" s="42"/>
      <c r="F39" s="42"/>
      <c r="G39" s="35"/>
      <c r="H39" s="54"/>
    </row>
    <row r="40" spans="1:8" ht="30">
      <c r="A40" s="45"/>
      <c r="B40" s="223" t="s">
        <v>258</v>
      </c>
      <c r="C40" s="168" t="s">
        <v>259</v>
      </c>
      <c r="D40" s="224" t="s">
        <v>260</v>
      </c>
      <c r="E40" s="42"/>
      <c r="F40" s="42"/>
      <c r="G40" s="35"/>
      <c r="H40" s="54"/>
    </row>
    <row r="41" spans="1:8" ht="15.75">
      <c r="A41" s="45"/>
      <c r="B41" s="169">
        <v>1.5</v>
      </c>
      <c r="C41" s="214">
        <v>6</v>
      </c>
      <c r="D41" s="178">
        <f>B41*C41</f>
        <v>9</v>
      </c>
      <c r="E41" s="42"/>
      <c r="F41" s="42"/>
      <c r="G41" s="35"/>
      <c r="H41" s="54"/>
    </row>
    <row r="42" spans="1:8" ht="15.75">
      <c r="A42" s="45"/>
      <c r="B42" s="169">
        <v>1</v>
      </c>
      <c r="C42" s="214">
        <v>2</v>
      </c>
      <c r="D42" s="178">
        <f t="shared" ref="D42:D47" si="0">B42*C42</f>
        <v>2</v>
      </c>
      <c r="E42" s="42"/>
      <c r="F42" s="42"/>
      <c r="G42" s="35"/>
      <c r="H42" s="54"/>
    </row>
    <row r="43" spans="1:8" ht="15.75">
      <c r="A43" s="45"/>
      <c r="B43" s="292">
        <v>2</v>
      </c>
      <c r="C43" s="214">
        <v>2</v>
      </c>
      <c r="D43" s="178">
        <f t="shared" si="0"/>
        <v>4</v>
      </c>
      <c r="E43" s="42"/>
      <c r="F43" s="42"/>
      <c r="G43" s="35"/>
      <c r="H43" s="54"/>
    </row>
    <row r="44" spans="1:8" ht="15.75">
      <c r="A44" s="45"/>
      <c r="B44" s="292">
        <v>2.5</v>
      </c>
      <c r="C44" s="214">
        <v>2</v>
      </c>
      <c r="D44" s="178">
        <f t="shared" si="0"/>
        <v>5</v>
      </c>
      <c r="E44" s="42"/>
      <c r="F44" s="42"/>
      <c r="G44" s="35"/>
      <c r="H44" s="54"/>
    </row>
    <row r="45" spans="1:8" ht="15.75">
      <c r="A45" s="45"/>
      <c r="B45" s="292">
        <v>3</v>
      </c>
      <c r="C45" s="214">
        <v>2</v>
      </c>
      <c r="D45" s="178">
        <f t="shared" si="0"/>
        <v>6</v>
      </c>
      <c r="E45" s="225"/>
      <c r="F45" s="188"/>
      <c r="G45" s="35"/>
      <c r="H45" s="54"/>
    </row>
    <row r="46" spans="1:8" ht="15.75">
      <c r="A46" s="45"/>
      <c r="B46" s="292">
        <v>5</v>
      </c>
      <c r="C46" s="214">
        <v>1</v>
      </c>
      <c r="D46" s="178">
        <f t="shared" si="0"/>
        <v>5</v>
      </c>
      <c r="E46" s="225"/>
      <c r="F46" s="188"/>
      <c r="G46" s="35"/>
      <c r="H46" s="54"/>
    </row>
    <row r="47" spans="1:8" ht="15.75">
      <c r="A47" s="45"/>
      <c r="B47" s="292">
        <v>6</v>
      </c>
      <c r="C47" s="214">
        <v>3</v>
      </c>
      <c r="D47" s="178">
        <f t="shared" si="0"/>
        <v>18</v>
      </c>
      <c r="E47" s="225"/>
      <c r="F47" s="42"/>
      <c r="G47" s="35"/>
      <c r="H47" s="54"/>
    </row>
    <row r="48" spans="1:8" ht="15.75">
      <c r="A48" s="45"/>
      <c r="B48" s="257"/>
      <c r="C48" s="214" t="s">
        <v>230</v>
      </c>
      <c r="D48" s="178">
        <f>SUM(D41:D47)</f>
        <v>49</v>
      </c>
      <c r="E48" s="42"/>
      <c r="F48" s="42"/>
      <c r="G48" s="35"/>
      <c r="H48" s="54"/>
    </row>
    <row r="49" spans="1:8" ht="15.75">
      <c r="A49" s="45"/>
      <c r="B49" s="379" t="s">
        <v>261</v>
      </c>
      <c r="C49" s="349"/>
      <c r="D49" s="178">
        <f>D48/3</f>
        <v>16.333333333333332</v>
      </c>
      <c r="E49" s="241" t="s">
        <v>288</v>
      </c>
      <c r="F49" s="42"/>
      <c r="G49" s="35"/>
      <c r="H49" s="54"/>
    </row>
    <row r="50" spans="1:8" ht="15.75">
      <c r="A50" s="45"/>
      <c r="B50" s="46"/>
      <c r="C50" s="180"/>
      <c r="D50" s="180"/>
      <c r="E50" s="180"/>
      <c r="F50" s="47"/>
      <c r="G50" s="55"/>
      <c r="H50" s="48"/>
    </row>
    <row r="51" spans="1:8" ht="15.75">
      <c r="A51" s="81" t="s">
        <v>122</v>
      </c>
      <c r="B51" s="82"/>
      <c r="C51" s="83"/>
      <c r="D51" s="84"/>
      <c r="E51" s="85"/>
      <c r="F51" s="83"/>
      <c r="G51" s="83"/>
      <c r="H51" s="86"/>
    </row>
    <row r="52" spans="1:8" ht="15" customHeight="1">
      <c r="A52" s="328" t="s">
        <v>226</v>
      </c>
      <c r="B52" s="329"/>
      <c r="C52" s="329"/>
      <c r="D52" s="329"/>
      <c r="E52" s="329"/>
      <c r="F52" s="329"/>
      <c r="G52" s="329"/>
      <c r="H52" s="330"/>
    </row>
    <row r="53" spans="1:8" ht="15.75">
      <c r="A53" s="56"/>
      <c r="B53" s="40"/>
      <c r="C53" s="181"/>
      <c r="D53" s="181"/>
      <c r="E53" s="181"/>
      <c r="F53" s="58"/>
      <c r="G53" s="59"/>
      <c r="H53" s="60"/>
    </row>
    <row r="54" spans="1:8">
      <c r="A54" s="34"/>
      <c r="B54" s="36"/>
      <c r="C54" s="182"/>
      <c r="D54" s="38"/>
      <c r="E54" s="39"/>
      <c r="F54" s="182"/>
      <c r="G54" s="182"/>
      <c r="H54" s="182"/>
    </row>
  </sheetData>
  <mergeCells count="12">
    <mergeCell ref="B49:C49"/>
    <mergeCell ref="C9:E9"/>
    <mergeCell ref="C10:D10"/>
    <mergeCell ref="D36:F36"/>
    <mergeCell ref="A52:H52"/>
    <mergeCell ref="B37:G37"/>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3</vt:i4>
      </vt:variant>
    </vt:vector>
  </HeadingPairs>
  <TitlesOfParts>
    <vt:vector size="22" baseType="lpstr">
      <vt:lpstr>BM11</vt:lpstr>
      <vt:lpstr>102</vt:lpstr>
      <vt:lpstr>104</vt:lpstr>
      <vt:lpstr>105</vt:lpstr>
      <vt:lpstr>106</vt:lpstr>
      <vt:lpstr>107</vt:lpstr>
      <vt:lpstr>108</vt:lpstr>
      <vt:lpstr>109</vt:lpstr>
      <vt:lpstr>110</vt:lpstr>
      <vt:lpstr>111</vt:lpstr>
      <vt:lpstr>112</vt:lpstr>
      <vt:lpstr>114</vt:lpstr>
      <vt:lpstr>115</vt:lpstr>
      <vt:lpstr>201</vt:lpstr>
      <vt:lpstr>202</vt:lpstr>
      <vt:lpstr>203</vt:lpstr>
      <vt:lpstr>204</vt:lpstr>
      <vt:lpstr>205</vt:lpstr>
      <vt:lpstr>COMPOSIÇÃO DO BDI EQUIPAMENTO</vt:lpstr>
      <vt:lpstr>'BM11'!Area_de_impressao</vt:lpstr>
      <vt:lpstr>'COMPOSIÇÃO DO BDI EQUIPAMENTO'!Area_de_impressao</vt:lpstr>
      <vt:lpstr>'BM11'!Titulos_de_impressao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42632412404</cp:lastModifiedBy>
  <cp:lastPrinted>2022-09-01T11:50:20Z</cp:lastPrinted>
  <dcterms:created xsi:type="dcterms:W3CDTF">2018-07-31T01:21:33Z</dcterms:created>
  <dcterms:modified xsi:type="dcterms:W3CDTF">2022-09-20T17:04:35Z</dcterms:modified>
</cp:coreProperties>
</file>